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4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GES" sheetId="27" state="hidden" r:id="rId28"/>
    <sheet name="META 21" sheetId="32" r:id="rId29"/>
    <sheet name="META_GES" sheetId="34" r:id="rId30"/>
    <sheet name="Metas" sheetId="23" state="hidden" r:id="rId31"/>
  </sheets>
  <externalReferences>
    <externalReference r:id="rId32"/>
    <externalReference r:id="rId33"/>
  </externalReferences>
  <definedNames>
    <definedName name="_xlnm._FilterDatabase" localSheetId="6" hidden="1">'META 8.1'!$A$11:$AY$11</definedName>
  </definedNames>
  <calcPr calcId="162913"/>
</workbook>
</file>

<file path=xl/calcChain.xml><?xml version="1.0" encoding="utf-8"?>
<calcChain xmlns="http://schemas.openxmlformats.org/spreadsheetml/2006/main">
  <c r="V13" i="24" l="1"/>
  <c r="V14" i="24"/>
  <c r="V15" i="24"/>
  <c r="V16" i="24"/>
  <c r="V17" i="24"/>
  <c r="V12" i="24"/>
  <c r="D13" i="34"/>
  <c r="C13" i="34" s="1"/>
  <c r="D14" i="34"/>
  <c r="D15" i="34"/>
  <c r="D16" i="34"/>
  <c r="D17" i="34"/>
  <c r="D12" i="34"/>
  <c r="C17" i="34"/>
  <c r="C16" i="34"/>
  <c r="C15" i="34"/>
  <c r="C14" i="34"/>
  <c r="C12" i="34"/>
  <c r="H17" i="32" l="1"/>
  <c r="G17" i="32"/>
  <c r="F17" i="32"/>
  <c r="E17" i="32"/>
  <c r="H16" i="32"/>
  <c r="G16" i="32"/>
  <c r="F16" i="32"/>
  <c r="E16" i="32"/>
  <c r="H15" i="32"/>
  <c r="G15" i="32"/>
  <c r="F15" i="32"/>
  <c r="E15" i="32"/>
  <c r="H14" i="32"/>
  <c r="G14" i="32"/>
  <c r="F14" i="32"/>
  <c r="E14" i="32"/>
  <c r="H13" i="32"/>
  <c r="G13" i="32"/>
  <c r="F13" i="32"/>
  <c r="E13" i="32"/>
  <c r="H12" i="32"/>
  <c r="G12" i="32"/>
  <c r="F12" i="32"/>
  <c r="E12" i="32"/>
  <c r="E17" i="31"/>
  <c r="E16" i="31"/>
  <c r="E15" i="31"/>
  <c r="E14" i="31"/>
  <c r="E13" i="31"/>
  <c r="E12" i="31"/>
  <c r="U17" i="4"/>
  <c r="T17" i="4"/>
  <c r="S17" i="4"/>
  <c r="R17" i="4"/>
  <c r="H17" i="4"/>
  <c r="G17" i="4"/>
  <c r="F17" i="4"/>
  <c r="E17" i="4"/>
  <c r="U16" i="4"/>
  <c r="T16" i="4"/>
  <c r="S16" i="4"/>
  <c r="R16" i="4"/>
  <c r="H16" i="4"/>
  <c r="G16" i="4"/>
  <c r="F16" i="4"/>
  <c r="E16" i="4"/>
  <c r="U15" i="4"/>
  <c r="T15" i="4"/>
  <c r="S15" i="4"/>
  <c r="R15" i="4"/>
  <c r="H15" i="4"/>
  <c r="G15" i="4"/>
  <c r="F15" i="4"/>
  <c r="E15" i="4"/>
  <c r="U14" i="4"/>
  <c r="T14" i="4"/>
  <c r="S14" i="4"/>
  <c r="R14" i="4"/>
  <c r="H14" i="4"/>
  <c r="G14" i="4"/>
  <c r="F14" i="4"/>
  <c r="E14" i="4"/>
  <c r="U13" i="4"/>
  <c r="T13" i="4"/>
  <c r="S13" i="4"/>
  <c r="R13" i="4"/>
  <c r="H13" i="4"/>
  <c r="G13" i="4"/>
  <c r="F13" i="4"/>
  <c r="E13" i="4"/>
  <c r="U12" i="4"/>
  <c r="T12" i="4"/>
  <c r="S12" i="4"/>
  <c r="R12" i="4"/>
  <c r="H12" i="4"/>
  <c r="G12" i="4"/>
  <c r="F12" i="4"/>
  <c r="E12" i="4"/>
  <c r="AA17" i="12"/>
  <c r="Z17" i="12"/>
  <c r="Y17" i="12"/>
  <c r="X17" i="12"/>
  <c r="N17" i="12"/>
  <c r="M17" i="12"/>
  <c r="L17" i="12"/>
  <c r="K17" i="12"/>
  <c r="E17" i="12"/>
  <c r="AA16" i="12"/>
  <c r="Z16" i="12"/>
  <c r="Y16" i="12"/>
  <c r="X16" i="12"/>
  <c r="N16" i="12"/>
  <c r="M16" i="12"/>
  <c r="L16" i="12"/>
  <c r="K16" i="12"/>
  <c r="E16" i="12"/>
  <c r="AA15" i="12"/>
  <c r="Z15" i="12"/>
  <c r="Y15" i="12"/>
  <c r="X15" i="12"/>
  <c r="N15" i="12"/>
  <c r="M15" i="12"/>
  <c r="L15" i="12"/>
  <c r="K15" i="12"/>
  <c r="E15" i="12"/>
  <c r="AA14" i="12"/>
  <c r="Z14" i="12"/>
  <c r="Y14" i="12"/>
  <c r="X14" i="12"/>
  <c r="N14" i="12"/>
  <c r="M14" i="12"/>
  <c r="L14" i="12"/>
  <c r="K14" i="12"/>
  <c r="E14" i="12"/>
  <c r="AA13" i="12"/>
  <c r="Z13" i="12"/>
  <c r="Y13" i="12"/>
  <c r="X13" i="12"/>
  <c r="N13" i="12"/>
  <c r="M13" i="12"/>
  <c r="L13" i="12"/>
  <c r="K13" i="12"/>
  <c r="E13" i="12"/>
  <c r="AA12" i="12"/>
  <c r="Z12" i="12"/>
  <c r="Y12" i="12"/>
  <c r="X12" i="12"/>
  <c r="N12" i="12"/>
  <c r="M12" i="12"/>
  <c r="L12" i="12"/>
  <c r="K12" i="12"/>
  <c r="E12" i="12"/>
  <c r="AA17" i="13"/>
  <c r="Z17" i="13"/>
  <c r="Y17" i="13"/>
  <c r="X17" i="13"/>
  <c r="N17" i="13"/>
  <c r="M17" i="13"/>
  <c r="L17" i="13"/>
  <c r="K17" i="13"/>
  <c r="E17" i="13"/>
  <c r="AA16" i="13"/>
  <c r="Z16" i="13"/>
  <c r="Y16" i="13"/>
  <c r="X16" i="13"/>
  <c r="N16" i="13"/>
  <c r="M16" i="13"/>
  <c r="L16" i="13"/>
  <c r="K16" i="13"/>
  <c r="E16" i="13"/>
  <c r="AA15" i="13"/>
  <c r="Z15" i="13"/>
  <c r="Y15" i="13"/>
  <c r="X15" i="13"/>
  <c r="N15" i="13"/>
  <c r="M15" i="13"/>
  <c r="L15" i="13"/>
  <c r="K15" i="13"/>
  <c r="E15" i="13"/>
  <c r="AA14" i="13"/>
  <c r="Z14" i="13"/>
  <c r="Y14" i="13"/>
  <c r="X14" i="13"/>
  <c r="N14" i="13"/>
  <c r="M14" i="13"/>
  <c r="L14" i="13"/>
  <c r="K14" i="13"/>
  <c r="E14" i="13"/>
  <c r="AA13" i="13"/>
  <c r="Z13" i="13"/>
  <c r="Y13" i="13"/>
  <c r="X13" i="13"/>
  <c r="N13" i="13"/>
  <c r="M13" i="13"/>
  <c r="L13" i="13"/>
  <c r="K13" i="13"/>
  <c r="E13" i="13"/>
  <c r="AA12" i="13"/>
  <c r="Z12" i="13"/>
  <c r="Y12" i="13"/>
  <c r="X12" i="13"/>
  <c r="N12" i="13"/>
  <c r="M12" i="13"/>
  <c r="L12" i="13"/>
  <c r="K12" i="13"/>
  <c r="E12" i="13"/>
  <c r="H17" i="5"/>
  <c r="G17" i="5"/>
  <c r="F17" i="5"/>
  <c r="E17" i="5"/>
  <c r="H16" i="5"/>
  <c r="G16" i="5"/>
  <c r="F16" i="5"/>
  <c r="E16" i="5"/>
  <c r="H15" i="5"/>
  <c r="G15" i="5"/>
  <c r="F15" i="5"/>
  <c r="E15" i="5"/>
  <c r="H14" i="5"/>
  <c r="G14" i="5"/>
  <c r="F14" i="5"/>
  <c r="E14" i="5"/>
  <c r="H13" i="5"/>
  <c r="G13" i="5"/>
  <c r="F13" i="5"/>
  <c r="E13" i="5"/>
  <c r="H12" i="5"/>
  <c r="G12" i="5"/>
  <c r="F12" i="5"/>
  <c r="E12" i="5"/>
  <c r="H17" i="22"/>
  <c r="G17" i="22"/>
  <c r="F17" i="22"/>
  <c r="E17" i="22"/>
  <c r="H16" i="22"/>
  <c r="G16" i="22"/>
  <c r="F16" i="22"/>
  <c r="E16" i="22"/>
  <c r="H15" i="22"/>
  <c r="G15" i="22"/>
  <c r="F15" i="22"/>
  <c r="E15" i="22"/>
  <c r="H14" i="22"/>
  <c r="G14" i="22"/>
  <c r="F14" i="22"/>
  <c r="E14" i="22"/>
  <c r="H13" i="22"/>
  <c r="G13" i="22"/>
  <c r="F13" i="22"/>
  <c r="E13" i="22"/>
  <c r="H12" i="22"/>
  <c r="G12" i="22"/>
  <c r="F12" i="22"/>
  <c r="E12" i="22"/>
  <c r="R17" i="9"/>
  <c r="H17" i="9"/>
  <c r="G17" i="9"/>
  <c r="F17" i="9"/>
  <c r="E17" i="9"/>
  <c r="R16" i="9"/>
  <c r="H16" i="9"/>
  <c r="G16" i="9"/>
  <c r="F16" i="9"/>
  <c r="E16" i="9"/>
  <c r="R15" i="9"/>
  <c r="H15" i="9"/>
  <c r="G15" i="9"/>
  <c r="F15" i="9"/>
  <c r="E15" i="9"/>
  <c r="R14" i="9"/>
  <c r="H14" i="9"/>
  <c r="G14" i="9"/>
  <c r="F14" i="9"/>
  <c r="E14" i="9"/>
  <c r="R13" i="9"/>
  <c r="H13" i="9"/>
  <c r="G13" i="9"/>
  <c r="F13" i="9"/>
  <c r="E13" i="9"/>
  <c r="R12" i="9"/>
  <c r="H12" i="9"/>
  <c r="G12" i="9"/>
  <c r="F12" i="9"/>
  <c r="E12" i="9"/>
  <c r="H17" i="3"/>
  <c r="G17" i="3"/>
  <c r="F17" i="3"/>
  <c r="E17" i="3"/>
  <c r="H16" i="3"/>
  <c r="G16" i="3"/>
  <c r="F16" i="3"/>
  <c r="E16" i="3"/>
  <c r="H15" i="3"/>
  <c r="G15" i="3"/>
  <c r="F15" i="3"/>
  <c r="E15" i="3"/>
  <c r="H14" i="3"/>
  <c r="G14" i="3"/>
  <c r="F14" i="3"/>
  <c r="E14" i="3"/>
  <c r="H13" i="3"/>
  <c r="G13" i="3"/>
  <c r="F13" i="3"/>
  <c r="E13" i="3"/>
  <c r="H12" i="3"/>
  <c r="G12" i="3"/>
  <c r="F12" i="3"/>
  <c r="E12" i="3"/>
  <c r="AP17" i="2"/>
  <c r="AO17" i="2"/>
  <c r="AN17" i="2"/>
  <c r="AM17" i="2"/>
  <c r="AC17" i="2"/>
  <c r="AB17" i="2"/>
  <c r="AA17" i="2"/>
  <c r="Z17" i="2"/>
  <c r="S17" i="2"/>
  <c r="H17" i="2"/>
  <c r="G17" i="2"/>
  <c r="F17" i="2"/>
  <c r="E17" i="2"/>
  <c r="AP16" i="2"/>
  <c r="AO16" i="2"/>
  <c r="AN16" i="2"/>
  <c r="AM16" i="2"/>
  <c r="AC16" i="2"/>
  <c r="AB16" i="2"/>
  <c r="AA16" i="2"/>
  <c r="Z16" i="2"/>
  <c r="S16" i="2"/>
  <c r="H16" i="2"/>
  <c r="G16" i="2"/>
  <c r="F16" i="2"/>
  <c r="E16" i="2"/>
  <c r="AP15" i="2"/>
  <c r="AO15" i="2"/>
  <c r="AN15" i="2"/>
  <c r="AM15" i="2"/>
  <c r="AC15" i="2"/>
  <c r="AB15" i="2"/>
  <c r="AA15" i="2"/>
  <c r="Z15" i="2"/>
  <c r="S15" i="2"/>
  <c r="H15" i="2"/>
  <c r="G15" i="2"/>
  <c r="F15" i="2"/>
  <c r="E15" i="2"/>
  <c r="AP14" i="2"/>
  <c r="AO14" i="2"/>
  <c r="AN14" i="2"/>
  <c r="AM14" i="2"/>
  <c r="AC14" i="2"/>
  <c r="AB14" i="2"/>
  <c r="AA14" i="2"/>
  <c r="Z14" i="2"/>
  <c r="S14" i="2"/>
  <c r="H14" i="2"/>
  <c r="G14" i="2"/>
  <c r="F14" i="2"/>
  <c r="E14" i="2"/>
  <c r="AP13" i="2"/>
  <c r="AO13" i="2"/>
  <c r="AN13" i="2"/>
  <c r="AM13" i="2"/>
  <c r="AC13" i="2"/>
  <c r="AB13" i="2"/>
  <c r="AA13" i="2"/>
  <c r="Z13" i="2"/>
  <c r="S13" i="2"/>
  <c r="H13" i="2"/>
  <c r="G13" i="2"/>
  <c r="F13" i="2"/>
  <c r="E13" i="2"/>
  <c r="AP12" i="2"/>
  <c r="AO12" i="2"/>
  <c r="AN12" i="2"/>
  <c r="AM12" i="2"/>
  <c r="AC12" i="2"/>
  <c r="AB12" i="2"/>
  <c r="AA12" i="2"/>
  <c r="Z12" i="2"/>
  <c r="S12" i="2"/>
  <c r="H12" i="2"/>
  <c r="G12" i="2"/>
  <c r="F12" i="2"/>
  <c r="E12" i="2"/>
  <c r="AP17" i="1"/>
  <c r="AO17" i="1"/>
  <c r="AN17" i="1"/>
  <c r="AM17" i="1"/>
  <c r="AC17" i="1"/>
  <c r="AB17" i="1"/>
  <c r="AA17" i="1"/>
  <c r="Z17" i="1"/>
  <c r="S17" i="1"/>
  <c r="H17" i="1"/>
  <c r="G17" i="1"/>
  <c r="F17" i="1"/>
  <c r="E17" i="1"/>
  <c r="AP16" i="1"/>
  <c r="AO16" i="1"/>
  <c r="AN16" i="1"/>
  <c r="AM16" i="1"/>
  <c r="AC16" i="1"/>
  <c r="AB16" i="1"/>
  <c r="AA16" i="1"/>
  <c r="Z16" i="1"/>
  <c r="S16" i="1"/>
  <c r="H16" i="1"/>
  <c r="G16" i="1"/>
  <c r="F16" i="1"/>
  <c r="E16" i="1"/>
  <c r="AP15" i="1"/>
  <c r="AO15" i="1"/>
  <c r="AN15" i="1"/>
  <c r="AM15" i="1"/>
  <c r="AC15" i="1"/>
  <c r="AB15" i="1"/>
  <c r="AA15" i="1"/>
  <c r="Z15" i="1"/>
  <c r="S15" i="1"/>
  <c r="H15" i="1"/>
  <c r="G15" i="1"/>
  <c r="F15" i="1"/>
  <c r="E15" i="1"/>
  <c r="AP14" i="1"/>
  <c r="AO14" i="1"/>
  <c r="AN14" i="1"/>
  <c r="AM14" i="1"/>
  <c r="AC14" i="1"/>
  <c r="AB14" i="1"/>
  <c r="AA14" i="1"/>
  <c r="Z14" i="1"/>
  <c r="S14" i="1"/>
  <c r="H14" i="1"/>
  <c r="G14" i="1"/>
  <c r="F14" i="1"/>
  <c r="E14" i="1"/>
  <c r="AP13" i="1"/>
  <c r="AO13" i="1"/>
  <c r="AN13" i="1"/>
  <c r="AM13" i="1"/>
  <c r="AC13" i="1"/>
  <c r="AB13" i="1"/>
  <c r="AA13" i="1"/>
  <c r="Z13" i="1"/>
  <c r="S13" i="1"/>
  <c r="H13" i="1"/>
  <c r="G13" i="1"/>
  <c r="F13" i="1"/>
  <c r="E13" i="1"/>
  <c r="AP12" i="1"/>
  <c r="AO12" i="1"/>
  <c r="AN12" i="1"/>
  <c r="AM12" i="1"/>
  <c r="AC12" i="1"/>
  <c r="AB12" i="1"/>
  <c r="AA12" i="1"/>
  <c r="Z12" i="1"/>
  <c r="S12" i="1"/>
  <c r="H12" i="1"/>
  <c r="G12" i="1"/>
  <c r="F12" i="1"/>
  <c r="E12" i="1"/>
  <c r="H17" i="10"/>
  <c r="G17" i="10"/>
  <c r="F17" i="10"/>
  <c r="E17" i="10"/>
  <c r="H16" i="10"/>
  <c r="G16" i="10"/>
  <c r="F16" i="10"/>
  <c r="E16" i="10"/>
  <c r="H15" i="10"/>
  <c r="G15" i="10"/>
  <c r="F15" i="10"/>
  <c r="E15" i="10"/>
  <c r="H14" i="10"/>
  <c r="G14" i="10"/>
  <c r="F14" i="10"/>
  <c r="E14" i="10"/>
  <c r="H13" i="10"/>
  <c r="G13" i="10"/>
  <c r="F13" i="10"/>
  <c r="E13" i="10"/>
  <c r="H12" i="10"/>
  <c r="G12" i="10"/>
  <c r="F12" i="10"/>
  <c r="E12" i="10"/>
  <c r="U17" i="28"/>
  <c r="T17" i="28"/>
  <c r="S17" i="28"/>
  <c r="R17" i="28"/>
  <c r="H17" i="28"/>
  <c r="G17" i="28"/>
  <c r="F17" i="28"/>
  <c r="E17" i="28"/>
  <c r="U16" i="28"/>
  <c r="T16" i="28"/>
  <c r="S16" i="28"/>
  <c r="R16" i="28"/>
  <c r="H16" i="28"/>
  <c r="G16" i="28"/>
  <c r="F16" i="28"/>
  <c r="E16" i="28"/>
  <c r="U15" i="28"/>
  <c r="T15" i="28"/>
  <c r="S15" i="28"/>
  <c r="R15" i="28"/>
  <c r="H15" i="28"/>
  <c r="G15" i="28"/>
  <c r="F15" i="28"/>
  <c r="E15" i="28"/>
  <c r="U14" i="28"/>
  <c r="T14" i="28"/>
  <c r="S14" i="28"/>
  <c r="R14" i="28"/>
  <c r="H14" i="28"/>
  <c r="G14" i="28"/>
  <c r="F14" i="28"/>
  <c r="E14" i="28"/>
  <c r="U13" i="28"/>
  <c r="T13" i="28"/>
  <c r="S13" i="28"/>
  <c r="R13" i="28"/>
  <c r="H13" i="28"/>
  <c r="G13" i="28"/>
  <c r="F13" i="28"/>
  <c r="E13" i="28"/>
  <c r="U12" i="28"/>
  <c r="T12" i="28"/>
  <c r="S12" i="28"/>
  <c r="R12" i="28"/>
  <c r="H12" i="28"/>
  <c r="G12" i="28"/>
  <c r="F12" i="28"/>
  <c r="E12" i="28"/>
  <c r="H17" i="29"/>
  <c r="G17" i="29"/>
  <c r="F17" i="29"/>
  <c r="E17" i="29"/>
  <c r="H16" i="29"/>
  <c r="G16" i="29"/>
  <c r="F16" i="29"/>
  <c r="E16" i="29"/>
  <c r="H15" i="29"/>
  <c r="G15" i="29"/>
  <c r="F15" i="29"/>
  <c r="E15" i="29"/>
  <c r="H14" i="29"/>
  <c r="G14" i="29"/>
  <c r="F14" i="29"/>
  <c r="E14" i="29"/>
  <c r="H13" i="29"/>
  <c r="G13" i="29"/>
  <c r="F13" i="29"/>
  <c r="E13" i="29"/>
  <c r="H12" i="29"/>
  <c r="G12" i="29"/>
  <c r="F12" i="29"/>
  <c r="E12" i="29"/>
  <c r="U17" i="6"/>
  <c r="T17" i="6"/>
  <c r="S17" i="6"/>
  <c r="R17" i="6"/>
  <c r="H17" i="6"/>
  <c r="G17" i="6"/>
  <c r="F17" i="6"/>
  <c r="E17" i="6"/>
  <c r="U16" i="6"/>
  <c r="T16" i="6"/>
  <c r="S16" i="6"/>
  <c r="R16" i="6"/>
  <c r="H16" i="6"/>
  <c r="G16" i="6"/>
  <c r="F16" i="6"/>
  <c r="E16" i="6"/>
  <c r="U15" i="6"/>
  <c r="T15" i="6"/>
  <c r="S15" i="6"/>
  <c r="R15" i="6"/>
  <c r="H15" i="6"/>
  <c r="G15" i="6"/>
  <c r="F15" i="6"/>
  <c r="E15" i="6"/>
  <c r="U14" i="6"/>
  <c r="T14" i="6"/>
  <c r="S14" i="6"/>
  <c r="R14" i="6"/>
  <c r="H14" i="6"/>
  <c r="G14" i="6"/>
  <c r="F14" i="6"/>
  <c r="E14" i="6"/>
  <c r="U13" i="6"/>
  <c r="T13" i="6"/>
  <c r="S13" i="6"/>
  <c r="R13" i="6"/>
  <c r="H13" i="6"/>
  <c r="G13" i="6"/>
  <c r="F13" i="6"/>
  <c r="E13" i="6"/>
  <c r="U12" i="6"/>
  <c r="T12" i="6"/>
  <c r="S12" i="6"/>
  <c r="R12" i="6"/>
  <c r="H12" i="6"/>
  <c r="G12" i="6"/>
  <c r="F12" i="6"/>
  <c r="E12" i="6"/>
  <c r="E18" i="31" l="1"/>
  <c r="AP7" i="23" l="1"/>
  <c r="AP8" i="23"/>
  <c r="AP9" i="23"/>
  <c r="AP10" i="23"/>
  <c r="AP11" i="23"/>
  <c r="AP6" i="23"/>
  <c r="AO7" i="23"/>
  <c r="AO8" i="23"/>
  <c r="AO9" i="23"/>
  <c r="AO10" i="23"/>
  <c r="AO11" i="23"/>
  <c r="AO12" i="23"/>
  <c r="AO13" i="23"/>
  <c r="AO14" i="23"/>
  <c r="AO15" i="23"/>
  <c r="AO16" i="23"/>
  <c r="AO17" i="23"/>
  <c r="AO18" i="23"/>
  <c r="AO19" i="23"/>
  <c r="AO20" i="23"/>
  <c r="AO21" i="23"/>
  <c r="AO22" i="23"/>
  <c r="AO23" i="23"/>
  <c r="AO24" i="23"/>
  <c r="AO25" i="23"/>
  <c r="AO26" i="23"/>
  <c r="AO27" i="23"/>
  <c r="AO28" i="23"/>
  <c r="AO29" i="23"/>
  <c r="AO30" i="23"/>
  <c r="AO31" i="23"/>
  <c r="AO32" i="23"/>
  <c r="AO33" i="23"/>
  <c r="AO34" i="23"/>
  <c r="AO6" i="23"/>
  <c r="AN11" i="23"/>
  <c r="AN10" i="23"/>
  <c r="AN9" i="23"/>
  <c r="AN8" i="23"/>
  <c r="AN7" i="23"/>
  <c r="AN6" i="23"/>
  <c r="AM11" i="23"/>
  <c r="AM10" i="23"/>
  <c r="AM9" i="23"/>
  <c r="AM8" i="23"/>
  <c r="AM7" i="23"/>
  <c r="AM6" i="23"/>
  <c r="AK11" i="23"/>
  <c r="AK10" i="23"/>
  <c r="AK9" i="23"/>
  <c r="AK8" i="23"/>
  <c r="AK7" i="23"/>
  <c r="AK6" i="23"/>
  <c r="AL11" i="23"/>
  <c r="AL10" i="23"/>
  <c r="AL9" i="23"/>
  <c r="AL8" i="23"/>
  <c r="AL7" i="23"/>
  <c r="AL6" i="23"/>
  <c r="H18" i="31" l="1"/>
  <c r="R18" i="22" l="1"/>
  <c r="R18" i="10"/>
  <c r="R18" i="29" l="1"/>
  <c r="S48" i="24" l="1"/>
  <c r="R48" i="24"/>
  <c r="Q48" i="24"/>
  <c r="O48" i="24"/>
  <c r="M48" i="24"/>
  <c r="B48" i="24"/>
  <c r="S47" i="24"/>
  <c r="R47" i="24"/>
  <c r="Q47" i="24"/>
  <c r="P47" i="24"/>
  <c r="O47" i="24"/>
  <c r="B47" i="24"/>
  <c r="S46" i="24"/>
  <c r="R46" i="24"/>
  <c r="Q46" i="24"/>
  <c r="O46" i="24"/>
  <c r="B46" i="24"/>
  <c r="S45" i="24"/>
  <c r="R45" i="24"/>
  <c r="Q45" i="24"/>
  <c r="P45" i="24"/>
  <c r="O45" i="24"/>
  <c r="B45" i="24"/>
  <c r="S44" i="24"/>
  <c r="R44" i="24"/>
  <c r="Q44" i="24"/>
  <c r="O44" i="24"/>
  <c r="M44" i="24"/>
  <c r="K44" i="24"/>
  <c r="I44" i="24"/>
  <c r="G44" i="24"/>
  <c r="E44" i="24"/>
  <c r="C44" i="24"/>
  <c r="B44" i="24"/>
  <c r="T43" i="24"/>
  <c r="S43" i="24"/>
  <c r="R43" i="24"/>
  <c r="Q43" i="24"/>
  <c r="O43" i="24"/>
  <c r="N43" i="24"/>
  <c r="M43" i="24"/>
  <c r="L43" i="24"/>
  <c r="J43" i="24"/>
  <c r="H43" i="24"/>
  <c r="F43" i="24"/>
  <c r="D43" i="24"/>
  <c r="B43" i="24"/>
  <c r="S42" i="24"/>
  <c r="O42" i="24"/>
  <c r="B42" i="24"/>
  <c r="S41" i="24"/>
  <c r="O41" i="24"/>
  <c r="B41" i="24"/>
  <c r="S40" i="24"/>
  <c r="O40" i="24"/>
  <c r="B40" i="24"/>
  <c r="S39" i="24"/>
  <c r="O39" i="24"/>
  <c r="B39" i="24"/>
  <c r="S38" i="24"/>
  <c r="O38" i="24"/>
  <c r="B38" i="24"/>
  <c r="S37" i="24"/>
  <c r="O37" i="24"/>
  <c r="B37" i="24"/>
  <c r="T48" i="24"/>
  <c r="P48" i="24"/>
  <c r="N48" i="24"/>
  <c r="L48" i="24"/>
  <c r="K48" i="24"/>
  <c r="J48" i="24"/>
  <c r="I48" i="24"/>
  <c r="H48" i="24"/>
  <c r="G48" i="24"/>
  <c r="F48" i="24"/>
  <c r="E48" i="24"/>
  <c r="D48" i="24"/>
  <c r="C48" i="24"/>
  <c r="T47" i="24"/>
  <c r="N47" i="24"/>
  <c r="M47" i="24"/>
  <c r="L47" i="24"/>
  <c r="K47" i="24"/>
  <c r="J47" i="24"/>
  <c r="I47" i="24"/>
  <c r="H47" i="24"/>
  <c r="G47" i="24"/>
  <c r="F47" i="24"/>
  <c r="E47" i="24"/>
  <c r="D47" i="24"/>
  <c r="C47" i="24"/>
  <c r="T46" i="24"/>
  <c r="P46" i="24"/>
  <c r="N46" i="24"/>
  <c r="M46" i="24"/>
  <c r="L46" i="24"/>
  <c r="K46" i="24"/>
  <c r="J46" i="24"/>
  <c r="I46" i="24"/>
  <c r="H46" i="24"/>
  <c r="G46" i="24"/>
  <c r="F46" i="24"/>
  <c r="E46" i="24"/>
  <c r="D46" i="24"/>
  <c r="C46" i="24"/>
  <c r="T45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T44" i="24"/>
  <c r="P44" i="24"/>
  <c r="N44" i="24"/>
  <c r="L44" i="24"/>
  <c r="J44" i="24"/>
  <c r="H44" i="24"/>
  <c r="F44" i="24"/>
  <c r="D44" i="24"/>
  <c r="P43" i="24"/>
  <c r="K43" i="24"/>
  <c r="I43" i="24"/>
  <c r="G43" i="24"/>
  <c r="E43" i="24"/>
  <c r="C43" i="24"/>
  <c r="R18" i="32"/>
  <c r="H18" i="32"/>
  <c r="I18" i="32"/>
  <c r="J18" i="32"/>
  <c r="K18" i="32"/>
  <c r="L18" i="32"/>
  <c r="M18" i="32"/>
  <c r="N18" i="32"/>
  <c r="O18" i="32"/>
  <c r="P18" i="32"/>
  <c r="K18" i="8"/>
  <c r="G18" i="7"/>
  <c r="H18" i="7"/>
  <c r="I18" i="7"/>
  <c r="J18" i="7"/>
  <c r="K18" i="7"/>
  <c r="F17" i="7"/>
  <c r="E17" i="7"/>
  <c r="F16" i="7"/>
  <c r="E16" i="7"/>
  <c r="F15" i="7"/>
  <c r="E15" i="7"/>
  <c r="F14" i="7"/>
  <c r="E14" i="7"/>
  <c r="E18" i="7" s="1"/>
  <c r="F13" i="7"/>
  <c r="F18" i="7" s="1"/>
  <c r="E13" i="7"/>
  <c r="F12" i="7"/>
  <c r="E12" i="7"/>
  <c r="H18" i="4"/>
  <c r="I18" i="4"/>
  <c r="J18" i="4"/>
  <c r="K18" i="4"/>
  <c r="L18" i="4"/>
  <c r="M18" i="4"/>
  <c r="N18" i="4"/>
  <c r="O18" i="4"/>
  <c r="P18" i="4"/>
  <c r="U18" i="4"/>
  <c r="V18" i="4"/>
  <c r="W18" i="4"/>
  <c r="X18" i="4"/>
  <c r="Y18" i="4"/>
  <c r="Z18" i="4"/>
  <c r="AA18" i="4"/>
  <c r="AB18" i="4"/>
  <c r="AC18" i="4"/>
  <c r="G18" i="12"/>
  <c r="J18" i="12"/>
  <c r="N18" i="12"/>
  <c r="O18" i="12"/>
  <c r="P18" i="12"/>
  <c r="Q18" i="12"/>
  <c r="R18" i="12"/>
  <c r="S18" i="12"/>
  <c r="T18" i="12"/>
  <c r="U18" i="12"/>
  <c r="V18" i="12"/>
  <c r="AA18" i="12"/>
  <c r="AB18" i="12"/>
  <c r="AC18" i="12"/>
  <c r="AD18" i="12"/>
  <c r="AE18" i="12"/>
  <c r="AF18" i="12"/>
  <c r="AG18" i="12"/>
  <c r="AH18" i="12"/>
  <c r="AI18" i="12"/>
  <c r="AK18" i="12"/>
  <c r="H13" i="12"/>
  <c r="I13" i="12"/>
  <c r="H14" i="12"/>
  <c r="H18" i="12" s="1"/>
  <c r="I14" i="12"/>
  <c r="H15" i="12"/>
  <c r="I15" i="12"/>
  <c r="H16" i="12"/>
  <c r="I16" i="12"/>
  <c r="H17" i="12"/>
  <c r="I17" i="12"/>
  <c r="I12" i="12"/>
  <c r="I18" i="12" s="1"/>
  <c r="H12" i="12"/>
  <c r="G18" i="13"/>
  <c r="J18" i="13"/>
  <c r="N18" i="13"/>
  <c r="O18" i="13"/>
  <c r="P18" i="13"/>
  <c r="Q18" i="13"/>
  <c r="R18" i="13"/>
  <c r="S18" i="13"/>
  <c r="T18" i="13"/>
  <c r="U18" i="13"/>
  <c r="V18" i="13"/>
  <c r="AA18" i="13"/>
  <c r="AB18" i="13"/>
  <c r="AC18" i="13"/>
  <c r="AD18" i="13"/>
  <c r="AE18" i="13"/>
  <c r="AF18" i="13"/>
  <c r="AG18" i="13"/>
  <c r="AH18" i="13"/>
  <c r="AI18" i="13"/>
  <c r="AK18" i="13"/>
  <c r="W13" i="13"/>
  <c r="H13" i="13"/>
  <c r="I13" i="13"/>
  <c r="H14" i="13"/>
  <c r="I14" i="13"/>
  <c r="H15" i="13"/>
  <c r="I15" i="13"/>
  <c r="H16" i="13"/>
  <c r="I16" i="13"/>
  <c r="H17" i="13"/>
  <c r="I17" i="13"/>
  <c r="I12" i="13"/>
  <c r="I18" i="13" s="1"/>
  <c r="H12" i="13"/>
  <c r="R18" i="5"/>
  <c r="H18" i="5"/>
  <c r="I18" i="5"/>
  <c r="J18" i="5"/>
  <c r="K18" i="5"/>
  <c r="L18" i="5"/>
  <c r="M18" i="5"/>
  <c r="N18" i="5"/>
  <c r="O18" i="5"/>
  <c r="P18" i="5"/>
  <c r="H18" i="22"/>
  <c r="I18" i="22"/>
  <c r="J18" i="22"/>
  <c r="K18" i="22"/>
  <c r="L18" i="22"/>
  <c r="M18" i="22"/>
  <c r="N18" i="22"/>
  <c r="O18" i="22"/>
  <c r="P18" i="22"/>
  <c r="S18" i="9"/>
  <c r="T18" i="9"/>
  <c r="U18" i="9"/>
  <c r="V18" i="9"/>
  <c r="W18" i="9"/>
  <c r="P18" i="9"/>
  <c r="O18" i="9"/>
  <c r="N18" i="9"/>
  <c r="M18" i="9"/>
  <c r="L18" i="9"/>
  <c r="K18" i="9"/>
  <c r="J18" i="9"/>
  <c r="I18" i="9"/>
  <c r="H18" i="9"/>
  <c r="R18" i="3"/>
  <c r="H18" i="3"/>
  <c r="I18" i="3"/>
  <c r="J18" i="3"/>
  <c r="K18" i="3"/>
  <c r="L18" i="3"/>
  <c r="M18" i="3"/>
  <c r="N18" i="3"/>
  <c r="O18" i="3"/>
  <c r="P18" i="3"/>
  <c r="AS18" i="2"/>
  <c r="AQ18" i="2"/>
  <c r="AP18" i="2"/>
  <c r="AR18" i="2"/>
  <c r="AT18" i="2"/>
  <c r="AU18" i="2"/>
  <c r="AV18" i="2"/>
  <c r="AW18" i="2"/>
  <c r="AX18" i="2"/>
  <c r="Y18" i="2"/>
  <c r="AC18" i="2"/>
  <c r="AD18" i="2"/>
  <c r="AE18" i="2"/>
  <c r="AF18" i="2"/>
  <c r="AG18" i="2"/>
  <c r="AH18" i="2"/>
  <c r="AI18" i="2"/>
  <c r="AJ18" i="2"/>
  <c r="AK18" i="2"/>
  <c r="W17" i="2"/>
  <c r="V17" i="2"/>
  <c r="W16" i="2"/>
  <c r="V16" i="2"/>
  <c r="W15" i="2"/>
  <c r="V15" i="2"/>
  <c r="W14" i="2"/>
  <c r="V14" i="2"/>
  <c r="W13" i="2"/>
  <c r="V13" i="2"/>
  <c r="U18" i="2"/>
  <c r="X18" i="2"/>
  <c r="W12" i="2"/>
  <c r="V12" i="2"/>
  <c r="H18" i="2"/>
  <c r="I18" i="2"/>
  <c r="J18" i="2"/>
  <c r="K18" i="2"/>
  <c r="L18" i="2"/>
  <c r="M18" i="2"/>
  <c r="N18" i="2"/>
  <c r="O18" i="2"/>
  <c r="P18" i="2"/>
  <c r="W17" i="1"/>
  <c r="V17" i="1"/>
  <c r="W16" i="1"/>
  <c r="V16" i="1"/>
  <c r="W15" i="1"/>
  <c r="V15" i="1"/>
  <c r="W14" i="1"/>
  <c r="V14" i="1"/>
  <c r="W13" i="1"/>
  <c r="V13" i="1"/>
  <c r="V18" i="1" s="1"/>
  <c r="W12" i="1"/>
  <c r="V12" i="1"/>
  <c r="AX18" i="1"/>
  <c r="AW18" i="1"/>
  <c r="AV18" i="1"/>
  <c r="AU18" i="1"/>
  <c r="AT18" i="1"/>
  <c r="AS18" i="1"/>
  <c r="AR18" i="1"/>
  <c r="AQ18" i="1"/>
  <c r="AP18" i="1"/>
  <c r="AK18" i="1"/>
  <c r="AJ18" i="1"/>
  <c r="AI18" i="1"/>
  <c r="AH18" i="1"/>
  <c r="AG18" i="1"/>
  <c r="AF18" i="1"/>
  <c r="AE18" i="1"/>
  <c r="AD18" i="1"/>
  <c r="AC18" i="1"/>
  <c r="Y18" i="1"/>
  <c r="X18" i="1"/>
  <c r="U18" i="1"/>
  <c r="H18" i="1"/>
  <c r="I18" i="1"/>
  <c r="J18" i="1"/>
  <c r="K18" i="1"/>
  <c r="L18" i="1"/>
  <c r="M18" i="1"/>
  <c r="N18" i="1"/>
  <c r="O18" i="1"/>
  <c r="P18" i="1"/>
  <c r="H18" i="10"/>
  <c r="I18" i="10"/>
  <c r="J18" i="10"/>
  <c r="K18" i="10"/>
  <c r="L18" i="10"/>
  <c r="M18" i="10"/>
  <c r="N18" i="10"/>
  <c r="O18" i="10"/>
  <c r="P18" i="10"/>
  <c r="Q14" i="10"/>
  <c r="AD12" i="28"/>
  <c r="AC18" i="28"/>
  <c r="AB18" i="28"/>
  <c r="AA18" i="28"/>
  <c r="Z18" i="28"/>
  <c r="Y18" i="28"/>
  <c r="X18" i="28"/>
  <c r="W18" i="28"/>
  <c r="V18" i="28"/>
  <c r="U18" i="28"/>
  <c r="P18" i="28"/>
  <c r="O18" i="28"/>
  <c r="N18" i="28"/>
  <c r="M18" i="28"/>
  <c r="L18" i="28"/>
  <c r="K18" i="28"/>
  <c r="J18" i="28"/>
  <c r="I18" i="28"/>
  <c r="H18" i="28"/>
  <c r="Q16" i="28"/>
  <c r="H18" i="29"/>
  <c r="I18" i="29"/>
  <c r="J18" i="29"/>
  <c r="K18" i="29"/>
  <c r="L18" i="29"/>
  <c r="M18" i="29"/>
  <c r="N18" i="29"/>
  <c r="O18" i="29"/>
  <c r="P18" i="29"/>
  <c r="AD15" i="6"/>
  <c r="U18" i="6"/>
  <c r="V18" i="6"/>
  <c r="W18" i="6"/>
  <c r="X18" i="6"/>
  <c r="Y18" i="6"/>
  <c r="Z18" i="6"/>
  <c r="AA18" i="6"/>
  <c r="AB18" i="6"/>
  <c r="AC18" i="6"/>
  <c r="H18" i="6"/>
  <c r="I18" i="6"/>
  <c r="J18" i="6"/>
  <c r="K18" i="6"/>
  <c r="L18" i="6"/>
  <c r="M18" i="6"/>
  <c r="N18" i="6"/>
  <c r="O18" i="6"/>
  <c r="P18" i="6"/>
  <c r="Q14" i="6"/>
  <c r="Q13" i="32" l="1"/>
  <c r="C13" i="32" s="1"/>
  <c r="T13" i="24" s="1"/>
  <c r="T38" i="24" s="1"/>
  <c r="AO18" i="2"/>
  <c r="Q16" i="22"/>
  <c r="D16" i="22" s="1"/>
  <c r="Q15" i="5"/>
  <c r="AD15" i="28"/>
  <c r="Q17" i="10"/>
  <c r="Q13" i="1"/>
  <c r="G18" i="4"/>
  <c r="AB18" i="2"/>
  <c r="AN18" i="2"/>
  <c r="Q16" i="32"/>
  <c r="C16" i="32" s="1"/>
  <c r="T16" i="24" s="1"/>
  <c r="T41" i="24" s="1"/>
  <c r="Q15" i="28"/>
  <c r="Q13" i="10"/>
  <c r="Q17" i="1"/>
  <c r="AD15" i="4"/>
  <c r="Q12" i="28"/>
  <c r="AD16" i="28"/>
  <c r="F18" i="10"/>
  <c r="Q14" i="1"/>
  <c r="Q12" i="22"/>
  <c r="D12" i="22" s="1"/>
  <c r="H18" i="13"/>
  <c r="F18" i="4"/>
  <c r="AD13" i="4"/>
  <c r="AD17" i="4"/>
  <c r="W18" i="2"/>
  <c r="W18" i="1"/>
  <c r="AL13" i="2"/>
  <c r="AL15" i="2"/>
  <c r="AL17" i="2"/>
  <c r="AJ13" i="13"/>
  <c r="Q13" i="4"/>
  <c r="Q15" i="4"/>
  <c r="Q17" i="4"/>
  <c r="Q12" i="32"/>
  <c r="C12" i="32" s="1"/>
  <c r="T12" i="24" s="1"/>
  <c r="T37" i="24" s="1"/>
  <c r="W14" i="13"/>
  <c r="AA18" i="2"/>
  <c r="T18" i="4"/>
  <c r="F18" i="3"/>
  <c r="Q17" i="3"/>
  <c r="Q13" i="3"/>
  <c r="Q17" i="9"/>
  <c r="Q13" i="9"/>
  <c r="Q13" i="22"/>
  <c r="D13" i="22" s="1"/>
  <c r="Q17" i="22"/>
  <c r="D17" i="22" s="1"/>
  <c r="Q12" i="5"/>
  <c r="Q16" i="5"/>
  <c r="F12" i="13"/>
  <c r="D12" i="13" s="1"/>
  <c r="C12" i="13" s="1"/>
  <c r="M12" i="24" s="1"/>
  <c r="M37" i="24" s="1"/>
  <c r="Q13" i="29"/>
  <c r="Q17" i="29"/>
  <c r="Q17" i="6"/>
  <c r="AD14" i="6"/>
  <c r="Q12" i="29"/>
  <c r="Q16" i="29"/>
  <c r="T16" i="2"/>
  <c r="Q14" i="3"/>
  <c r="Q14" i="9"/>
  <c r="F13" i="13"/>
  <c r="X18" i="13"/>
  <c r="AJ17" i="13"/>
  <c r="AJ15" i="13"/>
  <c r="Q13" i="6"/>
  <c r="Q16" i="6"/>
  <c r="AD13" i="6"/>
  <c r="AD17" i="6"/>
  <c r="Q15" i="29"/>
  <c r="Q14" i="28"/>
  <c r="AD14" i="28"/>
  <c r="Q12" i="10"/>
  <c r="Q16" i="10"/>
  <c r="Q12" i="1"/>
  <c r="Q16" i="1"/>
  <c r="AY12" i="2"/>
  <c r="AY14" i="2"/>
  <c r="AY16" i="2"/>
  <c r="Q15" i="3"/>
  <c r="Q15" i="9"/>
  <c r="F18" i="22"/>
  <c r="Q15" i="22"/>
  <c r="D15" i="22" s="1"/>
  <c r="Q14" i="5"/>
  <c r="F14" i="13"/>
  <c r="W12" i="13"/>
  <c r="F18" i="32"/>
  <c r="G18" i="32"/>
  <c r="Q15" i="32"/>
  <c r="C15" i="32" s="1"/>
  <c r="T15" i="24" s="1"/>
  <c r="T40" i="24" s="1"/>
  <c r="Q15" i="6"/>
  <c r="AD12" i="6"/>
  <c r="AD16" i="6"/>
  <c r="G18" i="29"/>
  <c r="E18" i="29"/>
  <c r="Q14" i="29"/>
  <c r="F18" i="29"/>
  <c r="Q13" i="28"/>
  <c r="Q17" i="28"/>
  <c r="AD13" i="28"/>
  <c r="AD17" i="28"/>
  <c r="Q15" i="10"/>
  <c r="Q15" i="1"/>
  <c r="AL13" i="1"/>
  <c r="AL17" i="1"/>
  <c r="Q13" i="2"/>
  <c r="Q17" i="2"/>
  <c r="T12" i="2"/>
  <c r="R12" i="2" s="1"/>
  <c r="Q12" i="3"/>
  <c r="Q16" i="3"/>
  <c r="Q12" i="9"/>
  <c r="Q16" i="9"/>
  <c r="Q14" i="22"/>
  <c r="D14" i="22" s="1"/>
  <c r="Q13" i="5"/>
  <c r="Q17" i="5"/>
  <c r="Q14" i="32"/>
  <c r="C14" i="32" s="1"/>
  <c r="T14" i="24" s="1"/>
  <c r="T39" i="24" s="1"/>
  <c r="Q17" i="32"/>
  <c r="C17" i="32" s="1"/>
  <c r="T17" i="24" s="1"/>
  <c r="T42" i="24" s="1"/>
  <c r="F18" i="28"/>
  <c r="AL14" i="1"/>
  <c r="AL15" i="1"/>
  <c r="AY12" i="1"/>
  <c r="Y18" i="12"/>
  <c r="G18" i="28"/>
  <c r="AL12" i="1"/>
  <c r="AL16" i="1"/>
  <c r="AY14" i="1"/>
  <c r="Q12" i="2"/>
  <c r="G18" i="2"/>
  <c r="Q16" i="2"/>
  <c r="AM18" i="2"/>
  <c r="G18" i="3"/>
  <c r="F18" i="9"/>
  <c r="R18" i="9"/>
  <c r="Z18" i="13"/>
  <c r="L18" i="12"/>
  <c r="Z18" i="12"/>
  <c r="AJ15" i="12"/>
  <c r="W14" i="12"/>
  <c r="AY16" i="1"/>
  <c r="G18" i="22"/>
  <c r="G18" i="6"/>
  <c r="S18" i="4"/>
  <c r="AY15" i="1"/>
  <c r="AM18" i="1"/>
  <c r="G18" i="10"/>
  <c r="E18" i="10"/>
  <c r="F18" i="2"/>
  <c r="Q15" i="2"/>
  <c r="AY13" i="1"/>
  <c r="AY17" i="1"/>
  <c r="Q14" i="2"/>
  <c r="E18" i="9"/>
  <c r="E18" i="22"/>
  <c r="F18" i="5"/>
  <c r="F12" i="12"/>
  <c r="E18" i="12"/>
  <c r="AJ16" i="12"/>
  <c r="X18" i="12"/>
  <c r="E18" i="3"/>
  <c r="F18" i="6"/>
  <c r="G18" i="9"/>
  <c r="G18" i="5"/>
  <c r="E18" i="13"/>
  <c r="M18" i="12"/>
  <c r="K18" i="12"/>
  <c r="T13" i="1"/>
  <c r="R13" i="1" s="1"/>
  <c r="Y18" i="13"/>
  <c r="W16" i="13"/>
  <c r="W13" i="12"/>
  <c r="T18" i="6"/>
  <c r="R18" i="28"/>
  <c r="E18" i="1"/>
  <c r="AL12" i="2"/>
  <c r="AL14" i="2"/>
  <c r="AL16" i="2"/>
  <c r="Z18" i="2"/>
  <c r="AJ16" i="13"/>
  <c r="AJ14" i="13"/>
  <c r="L18" i="13"/>
  <c r="AJ12" i="12"/>
  <c r="W17" i="12"/>
  <c r="F16" i="12"/>
  <c r="AJ13" i="12"/>
  <c r="AD12" i="4"/>
  <c r="AD14" i="4"/>
  <c r="AD16" i="4"/>
  <c r="R18" i="4"/>
  <c r="T14" i="1"/>
  <c r="R14" i="1" s="1"/>
  <c r="T17" i="1"/>
  <c r="R17" i="1" s="1"/>
  <c r="F17" i="12"/>
  <c r="AJ14" i="12"/>
  <c r="E18" i="32"/>
  <c r="E18" i="28"/>
  <c r="T15" i="1"/>
  <c r="R15" i="1" s="1"/>
  <c r="AN18" i="1"/>
  <c r="AO18" i="1"/>
  <c r="T16" i="1"/>
  <c r="R16" i="1" s="1"/>
  <c r="E18" i="2"/>
  <c r="S18" i="2"/>
  <c r="AY13" i="2"/>
  <c r="AY15" i="2"/>
  <c r="AY17" i="2"/>
  <c r="E18" i="5"/>
  <c r="M18" i="13"/>
  <c r="W17" i="13"/>
  <c r="W15" i="13"/>
  <c r="W12" i="12"/>
  <c r="AJ17" i="12"/>
  <c r="W16" i="12"/>
  <c r="W15" i="12"/>
  <c r="Q12" i="4"/>
  <c r="Q14" i="4"/>
  <c r="Q16" i="4"/>
  <c r="E18" i="4"/>
  <c r="F17" i="13"/>
  <c r="F16" i="13"/>
  <c r="F15" i="13"/>
  <c r="AJ12" i="13"/>
  <c r="K18" i="13"/>
  <c r="F15" i="12"/>
  <c r="F14" i="12"/>
  <c r="F13" i="12"/>
  <c r="T15" i="2"/>
  <c r="V18" i="2"/>
  <c r="T14" i="2"/>
  <c r="R14" i="2" s="1"/>
  <c r="T17" i="2"/>
  <c r="T13" i="2"/>
  <c r="R13" i="2" s="1"/>
  <c r="AB18" i="1"/>
  <c r="AA18" i="1"/>
  <c r="T12" i="1"/>
  <c r="R12" i="1" s="1"/>
  <c r="Z18" i="1"/>
  <c r="S18" i="1"/>
  <c r="G18" i="1"/>
  <c r="F18" i="1"/>
  <c r="T18" i="28"/>
  <c r="S18" i="28"/>
  <c r="S18" i="6"/>
  <c r="R18" i="6"/>
  <c r="Q18" i="32" l="1"/>
  <c r="Q18" i="5"/>
  <c r="Q18" i="28"/>
  <c r="AD18" i="28"/>
  <c r="AY18" i="2"/>
  <c r="Q18" i="3"/>
  <c r="AD18" i="6"/>
  <c r="R37" i="24"/>
  <c r="Q18" i="29"/>
  <c r="D12" i="29"/>
  <c r="R18" i="1"/>
  <c r="R42" i="24"/>
  <c r="D17" i="29"/>
  <c r="Q18" i="9"/>
  <c r="R39" i="24"/>
  <c r="D14" i="29"/>
  <c r="R40" i="24"/>
  <c r="D15" i="29"/>
  <c r="Q18" i="22"/>
  <c r="R41" i="24"/>
  <c r="D16" i="29"/>
  <c r="Q18" i="2"/>
  <c r="Q18" i="1"/>
  <c r="Q18" i="10"/>
  <c r="R38" i="24"/>
  <c r="D13" i="29"/>
  <c r="W18" i="13"/>
  <c r="AD18" i="4"/>
  <c r="Q18" i="4"/>
  <c r="F18" i="12"/>
  <c r="AJ18" i="12"/>
  <c r="AL18" i="2"/>
  <c r="W18" i="12"/>
  <c r="AJ18" i="13"/>
  <c r="F18" i="13"/>
  <c r="T18" i="2"/>
  <c r="T18" i="1"/>
  <c r="Q12" i="6" l="1"/>
  <c r="Q18" i="6" s="1"/>
  <c r="G18" i="33"/>
  <c r="F18" i="33"/>
  <c r="E18" i="33"/>
  <c r="E18" i="6" l="1"/>
  <c r="AM12" i="23"/>
  <c r="AM13" i="23"/>
  <c r="AM14" i="23"/>
  <c r="AM15" i="23"/>
  <c r="AM16" i="23"/>
  <c r="AM17" i="23"/>
  <c r="AM18" i="23"/>
  <c r="AM19" i="23"/>
  <c r="AM32" i="23"/>
  <c r="AM33" i="23"/>
  <c r="AM34" i="23"/>
  <c r="AJ7" i="23"/>
  <c r="AR7" i="23" s="1"/>
  <c r="AJ8" i="23"/>
  <c r="AJ9" i="23"/>
  <c r="AJ10" i="23"/>
  <c r="AR10" i="23" s="1"/>
  <c r="AJ11" i="23"/>
  <c r="AR11" i="23" s="1"/>
  <c r="AJ6" i="23"/>
  <c r="AI8" i="23"/>
  <c r="AI7" i="23"/>
  <c r="AI6" i="23"/>
  <c r="AI9" i="23"/>
  <c r="AI10" i="23"/>
  <c r="AQ10" i="23" s="1"/>
  <c r="AI11" i="23"/>
  <c r="AI12" i="23"/>
  <c r="AI13" i="23"/>
  <c r="AI14" i="23"/>
  <c r="AI15" i="23"/>
  <c r="AI16" i="23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R9" i="23" l="1"/>
  <c r="AQ9" i="23"/>
  <c r="AR8" i="23"/>
  <c r="AQ6" i="23"/>
  <c r="AR6" i="23"/>
  <c r="AQ11" i="23"/>
  <c r="AQ7" i="23"/>
  <c r="AQ8" i="23"/>
  <c r="AF105" i="23"/>
  <c r="AF104" i="23"/>
  <c r="AF103" i="23"/>
  <c r="AF102" i="23"/>
  <c r="AF101" i="23"/>
  <c r="AF100" i="23"/>
  <c r="AF99" i="23"/>
  <c r="AF98" i="23"/>
  <c r="AF97" i="23"/>
  <c r="AF96" i="23"/>
  <c r="AF95" i="23"/>
  <c r="AF94" i="23"/>
  <c r="AF85" i="23"/>
  <c r="AF84" i="23"/>
  <c r="AF83" i="23"/>
  <c r="AF82" i="23"/>
  <c r="AF81" i="23"/>
  <c r="AF80" i="23"/>
  <c r="AF79" i="23"/>
  <c r="AF78" i="23"/>
  <c r="AF77" i="23"/>
  <c r="AF76" i="23"/>
  <c r="AF75" i="23"/>
  <c r="AF74" i="23"/>
  <c r="AF45" i="23"/>
  <c r="AE45" i="23"/>
  <c r="AF44" i="23"/>
  <c r="AE44" i="23"/>
  <c r="AF43" i="23"/>
  <c r="AE43" i="23"/>
  <c r="AF42" i="23"/>
  <c r="AE42" i="23"/>
  <c r="AF41" i="23"/>
  <c r="AE41" i="23"/>
  <c r="AF40" i="23"/>
  <c r="AE40" i="23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AF25" i="23"/>
  <c r="AM25" i="23" s="1"/>
  <c r="AF24" i="23"/>
  <c r="AM24" i="23" s="1"/>
  <c r="AF23" i="23"/>
  <c r="AM23" i="23" s="1"/>
  <c r="AF22" i="23"/>
  <c r="AM22" i="23" s="1"/>
  <c r="AF21" i="23"/>
  <c r="AM21" i="23" s="1"/>
  <c r="AF20" i="23"/>
  <c r="AM20" i="23" s="1"/>
  <c r="D12" i="12" l="1"/>
  <c r="C12" i="12" s="1"/>
  <c r="N12" i="24" s="1"/>
  <c r="N37" i="24" s="1"/>
  <c r="D12" i="32" l="1"/>
  <c r="Q40" i="23"/>
  <c r="P45" i="23"/>
  <c r="C17" i="22" s="1"/>
  <c r="K17" i="24" s="1"/>
  <c r="K42" i="24" s="1"/>
  <c r="P44" i="23"/>
  <c r="C16" i="22" s="1"/>
  <c r="K16" i="24" s="1"/>
  <c r="K41" i="24" s="1"/>
  <c r="P43" i="23"/>
  <c r="C15" i="22" s="1"/>
  <c r="K15" i="24" s="1"/>
  <c r="K40" i="24" s="1"/>
  <c r="P42" i="23"/>
  <c r="C14" i="22" s="1"/>
  <c r="K14" i="24" s="1"/>
  <c r="K39" i="24" s="1"/>
  <c r="P41" i="23"/>
  <c r="C13" i="22" s="1"/>
  <c r="K13" i="24" s="1"/>
  <c r="K38" i="24" s="1"/>
  <c r="P40" i="23"/>
  <c r="C12" i="22" s="1"/>
  <c r="K12" i="24" s="1"/>
  <c r="K37" i="24" s="1"/>
  <c r="O40" i="23"/>
  <c r="K40" i="23"/>
  <c r="X43" i="23" l="1"/>
  <c r="X42" i="23"/>
  <c r="X41" i="23"/>
  <c r="X40" i="23"/>
  <c r="X45" i="23"/>
  <c r="X44" i="23"/>
  <c r="W45" i="23"/>
  <c r="W44" i="23"/>
  <c r="W43" i="23"/>
  <c r="W42" i="23"/>
  <c r="W41" i="23"/>
  <c r="W40" i="23"/>
  <c r="V45" i="23"/>
  <c r="V44" i="23"/>
  <c r="V43" i="23"/>
  <c r="V42" i="23"/>
  <c r="V41" i="23"/>
  <c r="V40" i="23"/>
  <c r="U45" i="23"/>
  <c r="U44" i="23"/>
  <c r="U43" i="23"/>
  <c r="U42" i="23"/>
  <c r="U41" i="23"/>
  <c r="U40" i="23"/>
  <c r="T45" i="23"/>
  <c r="T44" i="23"/>
  <c r="T43" i="23"/>
  <c r="T42" i="23"/>
  <c r="T41" i="23"/>
  <c r="T40" i="23"/>
  <c r="Q45" i="23"/>
  <c r="Q44" i="23"/>
  <c r="Q43" i="23"/>
  <c r="Q42" i="23"/>
  <c r="Q41" i="23"/>
  <c r="O45" i="23"/>
  <c r="O44" i="23"/>
  <c r="O43" i="23"/>
  <c r="O42" i="23"/>
  <c r="O41" i="23"/>
  <c r="N45" i="23"/>
  <c r="N44" i="23"/>
  <c r="N43" i="23"/>
  <c r="N42" i="23"/>
  <c r="N41" i="23"/>
  <c r="N40" i="23"/>
  <c r="M45" i="23"/>
  <c r="M44" i="23"/>
  <c r="M43" i="23"/>
  <c r="M42" i="23"/>
  <c r="M41" i="23"/>
  <c r="M40" i="23"/>
  <c r="L45" i="23"/>
  <c r="L44" i="23"/>
  <c r="L43" i="23"/>
  <c r="L42" i="23"/>
  <c r="L41" i="23"/>
  <c r="L40" i="23"/>
  <c r="K45" i="23"/>
  <c r="K44" i="23"/>
  <c r="K43" i="23"/>
  <c r="K42" i="23"/>
  <c r="K41" i="23"/>
  <c r="J45" i="23"/>
  <c r="J44" i="23"/>
  <c r="J43" i="23"/>
  <c r="J42" i="23"/>
  <c r="J41" i="23"/>
  <c r="J40" i="23"/>
  <c r="I40" i="23"/>
  <c r="C12" i="29" s="1"/>
  <c r="I41" i="23"/>
  <c r="C13" i="29" s="1"/>
  <c r="I45" i="23"/>
  <c r="C17" i="29" s="1"/>
  <c r="I44" i="23"/>
  <c r="C16" i="29" s="1"/>
  <c r="I43" i="23"/>
  <c r="C15" i="29" s="1"/>
  <c r="I42" i="23"/>
  <c r="C14" i="29" s="1"/>
  <c r="H41" i="23"/>
  <c r="H42" i="23"/>
  <c r="H43" i="23"/>
  <c r="H44" i="23"/>
  <c r="H45" i="23"/>
  <c r="H40" i="23"/>
  <c r="G41" i="23"/>
  <c r="G42" i="23"/>
  <c r="G43" i="23"/>
  <c r="G44" i="23"/>
  <c r="G45" i="23"/>
  <c r="G40" i="23"/>
  <c r="D14" i="24" l="1"/>
  <c r="D39" i="24" s="1"/>
  <c r="D16" i="24"/>
  <c r="D41" i="24" s="1"/>
  <c r="D17" i="24"/>
  <c r="D42" i="24" s="1"/>
  <c r="D13" i="24"/>
  <c r="D38" i="24" s="1"/>
  <c r="D12" i="24"/>
  <c r="D37" i="24" s="1"/>
  <c r="D15" i="24"/>
  <c r="D40" i="24" s="1"/>
  <c r="Y105" i="23"/>
  <c r="V105" i="23"/>
  <c r="Y104" i="23"/>
  <c r="V104" i="23"/>
  <c r="Y103" i="23"/>
  <c r="V103" i="23"/>
  <c r="Y102" i="23"/>
  <c r="V102" i="23"/>
  <c r="Y101" i="23"/>
  <c r="V101" i="23"/>
  <c r="Y100" i="23"/>
  <c r="V100" i="23"/>
  <c r="Y99" i="23"/>
  <c r="V99" i="23"/>
  <c r="Y98" i="23"/>
  <c r="V98" i="23"/>
  <c r="Y97" i="23"/>
  <c r="V97" i="23"/>
  <c r="Y96" i="23"/>
  <c r="V96" i="23"/>
  <c r="Y95" i="23"/>
  <c r="V95" i="23"/>
  <c r="Y94" i="23"/>
  <c r="V94" i="23"/>
  <c r="Y85" i="23"/>
  <c r="V85" i="23"/>
  <c r="Y84" i="23"/>
  <c r="V84" i="23"/>
  <c r="Y83" i="23"/>
  <c r="V83" i="23"/>
  <c r="Y82" i="23"/>
  <c r="V82" i="23"/>
  <c r="Y81" i="23"/>
  <c r="V81" i="23"/>
  <c r="Y80" i="23"/>
  <c r="V80" i="23"/>
  <c r="Y79" i="23"/>
  <c r="V79" i="23"/>
  <c r="Y78" i="23"/>
  <c r="V78" i="23"/>
  <c r="Y77" i="23"/>
  <c r="V77" i="23"/>
  <c r="Y76" i="23"/>
  <c r="V76" i="23"/>
  <c r="Y75" i="23"/>
  <c r="V75" i="23"/>
  <c r="Y74" i="23"/>
  <c r="V74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Y25" i="23"/>
  <c r="V25" i="23"/>
  <c r="Y24" i="23"/>
  <c r="V24" i="23"/>
  <c r="Y23" i="23"/>
  <c r="V23" i="23"/>
  <c r="Y22" i="23"/>
  <c r="V22" i="23"/>
  <c r="Y21" i="23"/>
  <c r="V21" i="23"/>
  <c r="Y20" i="23"/>
  <c r="V20" i="23"/>
  <c r="D12" i="1"/>
  <c r="C12" i="1" s="1"/>
  <c r="G12" i="24" s="1"/>
  <c r="G37" i="24" s="1"/>
  <c r="D13" i="9" l="1"/>
  <c r="C13" i="9" s="1"/>
  <c r="J13" i="24" s="1"/>
  <c r="J38" i="24" s="1"/>
  <c r="S18" i="32" l="1"/>
  <c r="D15" i="32" l="1"/>
  <c r="D16" i="32"/>
  <c r="D14" i="32"/>
  <c r="D13" i="32"/>
  <c r="D17" i="32"/>
  <c r="D17" i="31" l="1"/>
  <c r="C17" i="31" s="1"/>
  <c r="Q17" i="24" s="1"/>
  <c r="Q42" i="24" s="1"/>
  <c r="D16" i="31"/>
  <c r="C16" i="31" s="1"/>
  <c r="Q16" i="24" s="1"/>
  <c r="Q41" i="24" s="1"/>
  <c r="D15" i="31"/>
  <c r="C15" i="31" s="1"/>
  <c r="Q15" i="24" s="1"/>
  <c r="Q40" i="24" s="1"/>
  <c r="D14" i="31"/>
  <c r="C14" i="31" s="1"/>
  <c r="Q14" i="24" s="1"/>
  <c r="Q39" i="24" s="1"/>
  <c r="D13" i="31"/>
  <c r="C13" i="31" s="1"/>
  <c r="Q13" i="24" s="1"/>
  <c r="Q38" i="24" s="1"/>
  <c r="D12" i="31"/>
  <c r="C12" i="31" s="1"/>
  <c r="Q12" i="24" s="1"/>
  <c r="Q37" i="24" s="1"/>
  <c r="D13" i="30"/>
  <c r="D14" i="30"/>
  <c r="D12" i="30"/>
  <c r="D15" i="33"/>
  <c r="D13" i="33"/>
  <c r="D17" i="33"/>
  <c r="D16" i="30" l="1"/>
  <c r="R15" i="2"/>
  <c r="R16" i="2"/>
  <c r="D15" i="30"/>
  <c r="D17" i="30"/>
  <c r="D16" i="28"/>
  <c r="C16" i="28" s="1"/>
  <c r="R17" i="2"/>
  <c r="D15" i="28"/>
  <c r="C15" i="28" s="1"/>
  <c r="D14" i="33"/>
  <c r="D12" i="33"/>
  <c r="D16" i="33"/>
  <c r="E15" i="24" l="1"/>
  <c r="E40" i="24" s="1"/>
  <c r="E16" i="24"/>
  <c r="E41" i="24" s="1"/>
  <c r="R18" i="2"/>
  <c r="D17" i="28"/>
  <c r="C17" i="28" s="1"/>
  <c r="D12" i="28"/>
  <c r="C12" i="28" s="1"/>
  <c r="D13" i="28"/>
  <c r="C13" i="28" s="1"/>
  <c r="D14" i="28"/>
  <c r="C14" i="28" s="1"/>
  <c r="E13" i="24" l="1"/>
  <c r="E38" i="24" s="1"/>
  <c r="E17" i="24"/>
  <c r="E42" i="24" s="1"/>
  <c r="E12" i="24"/>
  <c r="E37" i="24" s="1"/>
  <c r="E14" i="24"/>
  <c r="E39" i="24" s="1"/>
  <c r="D16" i="8"/>
  <c r="D14" i="8"/>
  <c r="D13" i="8"/>
  <c r="D12" i="8"/>
  <c r="D12" i="7"/>
  <c r="D15" i="7"/>
  <c r="D14" i="7"/>
  <c r="D13" i="7"/>
  <c r="D16" i="7" l="1"/>
  <c r="D17" i="7"/>
  <c r="D15" i="8"/>
  <c r="D17" i="8"/>
  <c r="L94" i="23" l="1"/>
  <c r="D78" i="27"/>
  <c r="C78" i="27" s="1"/>
  <c r="S74" i="23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I147" i="27" s="1"/>
  <c r="L146" i="27"/>
  <c r="K146" i="27"/>
  <c r="J146" i="27"/>
  <c r="H146" i="27"/>
  <c r="G146" i="27"/>
  <c r="F146" i="27"/>
  <c r="D146" i="27" s="1"/>
  <c r="C146" i="27" s="1"/>
  <c r="E146" i="27"/>
  <c r="L138" i="27"/>
  <c r="K138" i="27"/>
  <c r="J138" i="27"/>
  <c r="H138" i="27"/>
  <c r="G138" i="27"/>
  <c r="F138" i="27"/>
  <c r="D138" i="27" s="1"/>
  <c r="C138" i="27" s="1"/>
  <c r="E138" i="27"/>
  <c r="L133" i="27"/>
  <c r="K133" i="27"/>
  <c r="J133" i="27"/>
  <c r="D133" i="27" s="1"/>
  <c r="C133" i="27" s="1"/>
  <c r="H133" i="27"/>
  <c r="G133" i="27"/>
  <c r="F133" i="27"/>
  <c r="E133" i="27"/>
  <c r="L119" i="27"/>
  <c r="K119" i="27"/>
  <c r="J119" i="27"/>
  <c r="H119" i="27"/>
  <c r="G119" i="27"/>
  <c r="F119" i="27"/>
  <c r="D119" i="27" s="1"/>
  <c r="C119" i="27" s="1"/>
  <c r="E119" i="27"/>
  <c r="L106" i="27"/>
  <c r="K106" i="27"/>
  <c r="J106" i="27"/>
  <c r="H106" i="27"/>
  <c r="G106" i="27"/>
  <c r="F106" i="27"/>
  <c r="D106" i="27" s="1"/>
  <c r="C106" i="27" s="1"/>
  <c r="E106" i="27"/>
  <c r="L89" i="27"/>
  <c r="K89" i="27"/>
  <c r="J89" i="27"/>
  <c r="H89" i="27"/>
  <c r="G89" i="27"/>
  <c r="F89" i="27"/>
  <c r="F147" i="27" s="1"/>
  <c r="E89" i="27"/>
  <c r="L78" i="27"/>
  <c r="K78" i="27"/>
  <c r="J78" i="27"/>
  <c r="H78" i="27"/>
  <c r="G78" i="27"/>
  <c r="F78" i="27"/>
  <c r="E78" i="27"/>
  <c r="L72" i="27"/>
  <c r="K72" i="27"/>
  <c r="J72" i="27"/>
  <c r="H72" i="27"/>
  <c r="G72" i="27"/>
  <c r="F72" i="27"/>
  <c r="D72" i="27" s="1"/>
  <c r="C72" i="27" s="1"/>
  <c r="E72" i="27"/>
  <c r="L61" i="27"/>
  <c r="K61" i="27"/>
  <c r="K147" i="27" s="1"/>
  <c r="J61" i="27"/>
  <c r="H61" i="27"/>
  <c r="G61" i="27"/>
  <c r="F61" i="27"/>
  <c r="D61" i="27" s="1"/>
  <c r="C61" i="27" s="1"/>
  <c r="E61" i="27"/>
  <c r="L47" i="27"/>
  <c r="K47" i="27"/>
  <c r="J47" i="27"/>
  <c r="H47" i="27"/>
  <c r="G47" i="27"/>
  <c r="F47" i="27"/>
  <c r="D47" i="27" s="1"/>
  <c r="C47" i="27" s="1"/>
  <c r="E47" i="27"/>
  <c r="L36" i="27"/>
  <c r="K36" i="27"/>
  <c r="J36" i="27"/>
  <c r="H36" i="27"/>
  <c r="G36" i="27"/>
  <c r="F36" i="27"/>
  <c r="D36" i="27" s="1"/>
  <c r="C36" i="27" s="1"/>
  <c r="E36" i="27"/>
  <c r="L25" i="27"/>
  <c r="K25" i="27"/>
  <c r="J25" i="27"/>
  <c r="J147" i="27" s="1"/>
  <c r="H25" i="27"/>
  <c r="H147" i="27" s="1"/>
  <c r="G25" i="27"/>
  <c r="G147" i="27" s="1"/>
  <c r="F25" i="27"/>
  <c r="D25" i="27" s="1"/>
  <c r="C25" i="27" s="1"/>
  <c r="E25" i="27"/>
  <c r="E147" i="27" s="1"/>
  <c r="L147" i="27"/>
  <c r="S105" i="23"/>
  <c r="S104" i="23"/>
  <c r="S103" i="23"/>
  <c r="S102" i="23"/>
  <c r="S101" i="23"/>
  <c r="S100" i="23"/>
  <c r="S99" i="23"/>
  <c r="S98" i="23"/>
  <c r="S97" i="23"/>
  <c r="S96" i="23"/>
  <c r="S95" i="23"/>
  <c r="S94" i="23"/>
  <c r="S85" i="23"/>
  <c r="S84" i="23"/>
  <c r="S83" i="23"/>
  <c r="S82" i="23"/>
  <c r="S81" i="23"/>
  <c r="S80" i="23"/>
  <c r="S79" i="23"/>
  <c r="S78" i="23"/>
  <c r="S77" i="23"/>
  <c r="S76" i="23"/>
  <c r="S75" i="23"/>
  <c r="P105" i="23"/>
  <c r="P104" i="23"/>
  <c r="P103" i="23"/>
  <c r="P102" i="23"/>
  <c r="P101" i="23"/>
  <c r="P100" i="23"/>
  <c r="P99" i="23"/>
  <c r="P98" i="23"/>
  <c r="P97" i="23"/>
  <c r="P96" i="23"/>
  <c r="P95" i="23"/>
  <c r="P94" i="23"/>
  <c r="O105" i="23"/>
  <c r="O104" i="23"/>
  <c r="O103" i="23"/>
  <c r="O102" i="23"/>
  <c r="O101" i="23"/>
  <c r="O100" i="23"/>
  <c r="O99" i="23"/>
  <c r="O98" i="23"/>
  <c r="O97" i="23"/>
  <c r="O96" i="23"/>
  <c r="O95" i="23"/>
  <c r="O94" i="23"/>
  <c r="N105" i="23"/>
  <c r="N104" i="23"/>
  <c r="N103" i="23"/>
  <c r="N102" i="23"/>
  <c r="N101" i="23"/>
  <c r="N100" i="23"/>
  <c r="N99" i="23"/>
  <c r="N98" i="23"/>
  <c r="N97" i="23"/>
  <c r="N96" i="23"/>
  <c r="N95" i="23"/>
  <c r="N94" i="23"/>
  <c r="M105" i="23"/>
  <c r="M104" i="23"/>
  <c r="M103" i="23"/>
  <c r="M102" i="23"/>
  <c r="M101" i="23"/>
  <c r="M100" i="23"/>
  <c r="M99" i="23"/>
  <c r="M98" i="23"/>
  <c r="M97" i="23"/>
  <c r="M96" i="23"/>
  <c r="M95" i="23"/>
  <c r="M94" i="23"/>
  <c r="L105" i="23"/>
  <c r="L104" i="23"/>
  <c r="L103" i="23"/>
  <c r="L102" i="23"/>
  <c r="L101" i="23"/>
  <c r="L100" i="23"/>
  <c r="L99" i="23"/>
  <c r="L98" i="23"/>
  <c r="L97" i="23"/>
  <c r="L96" i="23"/>
  <c r="L95" i="23"/>
  <c r="K105" i="23"/>
  <c r="K104" i="23"/>
  <c r="K103" i="23"/>
  <c r="K102" i="23"/>
  <c r="K101" i="23"/>
  <c r="K100" i="23"/>
  <c r="K99" i="23"/>
  <c r="K98" i="23"/>
  <c r="K97" i="23"/>
  <c r="K96" i="23"/>
  <c r="K95" i="23"/>
  <c r="K94" i="23"/>
  <c r="J105" i="23"/>
  <c r="J104" i="23"/>
  <c r="J103" i="23"/>
  <c r="J102" i="23"/>
  <c r="J101" i="23"/>
  <c r="J100" i="23"/>
  <c r="J99" i="23"/>
  <c r="J98" i="23"/>
  <c r="J97" i="23"/>
  <c r="J96" i="23"/>
  <c r="J95" i="23"/>
  <c r="J94" i="23"/>
  <c r="I105" i="23"/>
  <c r="I104" i="23"/>
  <c r="I103" i="23"/>
  <c r="I102" i="23"/>
  <c r="I101" i="23"/>
  <c r="I100" i="23"/>
  <c r="I99" i="23"/>
  <c r="I98" i="23"/>
  <c r="I97" i="23"/>
  <c r="I96" i="23"/>
  <c r="I95" i="23"/>
  <c r="I94" i="23"/>
  <c r="H105" i="23"/>
  <c r="H104" i="23"/>
  <c r="H103" i="23"/>
  <c r="H102" i="23"/>
  <c r="H101" i="23"/>
  <c r="H100" i="23"/>
  <c r="H99" i="23"/>
  <c r="H98" i="23"/>
  <c r="H97" i="23"/>
  <c r="H96" i="23"/>
  <c r="H95" i="23"/>
  <c r="H94" i="23"/>
  <c r="G95" i="23"/>
  <c r="G96" i="23"/>
  <c r="G97" i="23"/>
  <c r="G98" i="23"/>
  <c r="G99" i="23"/>
  <c r="G100" i="23"/>
  <c r="G101" i="23"/>
  <c r="G102" i="23"/>
  <c r="G103" i="23"/>
  <c r="G104" i="23"/>
  <c r="G105" i="23"/>
  <c r="G94" i="23"/>
  <c r="S31" i="23"/>
  <c r="S30" i="23"/>
  <c r="S29" i="23"/>
  <c r="S28" i="23"/>
  <c r="S27" i="23"/>
  <c r="S26" i="23"/>
  <c r="S25" i="23"/>
  <c r="S24" i="23"/>
  <c r="S23" i="23"/>
  <c r="S22" i="23"/>
  <c r="S21" i="23"/>
  <c r="S20" i="23"/>
  <c r="P85" i="23"/>
  <c r="O85" i="23"/>
  <c r="N85" i="23"/>
  <c r="M85" i="23"/>
  <c r="L85" i="23"/>
  <c r="K85" i="23"/>
  <c r="J85" i="23"/>
  <c r="I85" i="23"/>
  <c r="H85" i="23"/>
  <c r="G85" i="23"/>
  <c r="P84" i="23"/>
  <c r="O84" i="23"/>
  <c r="N84" i="23"/>
  <c r="M84" i="23"/>
  <c r="L84" i="23"/>
  <c r="K84" i="23"/>
  <c r="J84" i="23"/>
  <c r="I84" i="23"/>
  <c r="H84" i="23"/>
  <c r="G84" i="23"/>
  <c r="P83" i="23"/>
  <c r="O83" i="23"/>
  <c r="N83" i="23"/>
  <c r="M83" i="23"/>
  <c r="L83" i="23"/>
  <c r="K83" i="23"/>
  <c r="J83" i="23"/>
  <c r="I83" i="23"/>
  <c r="H83" i="23"/>
  <c r="G83" i="23"/>
  <c r="P82" i="23"/>
  <c r="O82" i="23"/>
  <c r="N82" i="23"/>
  <c r="M82" i="23"/>
  <c r="L82" i="23"/>
  <c r="K82" i="23"/>
  <c r="J82" i="23"/>
  <c r="I82" i="23"/>
  <c r="H82" i="23"/>
  <c r="G82" i="23"/>
  <c r="P81" i="23"/>
  <c r="O81" i="23"/>
  <c r="N81" i="23"/>
  <c r="M81" i="23"/>
  <c r="L81" i="23"/>
  <c r="K81" i="23"/>
  <c r="J81" i="23"/>
  <c r="I81" i="23"/>
  <c r="H81" i="23"/>
  <c r="G81" i="23"/>
  <c r="P80" i="23"/>
  <c r="O80" i="23"/>
  <c r="N80" i="23"/>
  <c r="M80" i="23"/>
  <c r="L80" i="23"/>
  <c r="K80" i="23"/>
  <c r="J80" i="23"/>
  <c r="I80" i="23"/>
  <c r="H80" i="23"/>
  <c r="G80" i="23"/>
  <c r="P79" i="23"/>
  <c r="O79" i="23"/>
  <c r="N79" i="23"/>
  <c r="M79" i="23"/>
  <c r="L79" i="23"/>
  <c r="K79" i="23"/>
  <c r="J79" i="23"/>
  <c r="I79" i="23"/>
  <c r="H79" i="23"/>
  <c r="G79" i="23"/>
  <c r="P78" i="23"/>
  <c r="O78" i="23"/>
  <c r="N78" i="23"/>
  <c r="M78" i="23"/>
  <c r="L78" i="23"/>
  <c r="K78" i="23"/>
  <c r="J78" i="23"/>
  <c r="I78" i="23"/>
  <c r="H78" i="23"/>
  <c r="G78" i="23"/>
  <c r="P77" i="23"/>
  <c r="O77" i="23"/>
  <c r="N77" i="23"/>
  <c r="M77" i="23"/>
  <c r="L77" i="23"/>
  <c r="K77" i="23"/>
  <c r="J77" i="23"/>
  <c r="I77" i="23"/>
  <c r="H77" i="23"/>
  <c r="G77" i="23"/>
  <c r="P76" i="23"/>
  <c r="O76" i="23"/>
  <c r="N76" i="23"/>
  <c r="M76" i="23"/>
  <c r="L76" i="23"/>
  <c r="K76" i="23"/>
  <c r="J76" i="23"/>
  <c r="I76" i="23"/>
  <c r="H76" i="23"/>
  <c r="G76" i="23"/>
  <c r="P75" i="23"/>
  <c r="O75" i="23"/>
  <c r="N75" i="23"/>
  <c r="M75" i="23"/>
  <c r="L75" i="23"/>
  <c r="K75" i="23"/>
  <c r="J75" i="23"/>
  <c r="I75" i="23"/>
  <c r="H75" i="23"/>
  <c r="G75" i="23"/>
  <c r="P74" i="23"/>
  <c r="O74" i="23"/>
  <c r="N74" i="23"/>
  <c r="M74" i="23"/>
  <c r="L74" i="23"/>
  <c r="K74" i="23"/>
  <c r="J74" i="23"/>
  <c r="I74" i="23"/>
  <c r="H74" i="23"/>
  <c r="G74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P25" i="23"/>
  <c r="O25" i="23"/>
  <c r="N25" i="23"/>
  <c r="M25" i="23"/>
  <c r="L25" i="23"/>
  <c r="K25" i="23"/>
  <c r="J25" i="23"/>
  <c r="I25" i="23"/>
  <c r="H25" i="23"/>
  <c r="G25" i="23"/>
  <c r="P24" i="23"/>
  <c r="O24" i="23"/>
  <c r="N24" i="23"/>
  <c r="M24" i="23"/>
  <c r="L24" i="23"/>
  <c r="K24" i="23"/>
  <c r="J24" i="23"/>
  <c r="I24" i="23"/>
  <c r="H24" i="23"/>
  <c r="G24" i="23"/>
  <c r="P23" i="23"/>
  <c r="O23" i="23"/>
  <c r="N23" i="23"/>
  <c r="M23" i="23"/>
  <c r="L23" i="23"/>
  <c r="K23" i="23"/>
  <c r="J23" i="23"/>
  <c r="I23" i="23"/>
  <c r="H23" i="23"/>
  <c r="G23" i="23"/>
  <c r="P22" i="23"/>
  <c r="O22" i="23"/>
  <c r="N22" i="23"/>
  <c r="M22" i="23"/>
  <c r="L22" i="23"/>
  <c r="K22" i="23"/>
  <c r="J22" i="23"/>
  <c r="I22" i="23"/>
  <c r="H22" i="23"/>
  <c r="G22" i="23"/>
  <c r="P21" i="23"/>
  <c r="O21" i="23"/>
  <c r="N21" i="23"/>
  <c r="M21" i="23"/>
  <c r="L21" i="23"/>
  <c r="K21" i="23"/>
  <c r="J21" i="23"/>
  <c r="I21" i="23"/>
  <c r="H21" i="23"/>
  <c r="G21" i="23"/>
  <c r="P20" i="23"/>
  <c r="O20" i="23"/>
  <c r="N20" i="23"/>
  <c r="M20" i="23"/>
  <c r="L20" i="23"/>
  <c r="K20" i="23"/>
  <c r="J20" i="23"/>
  <c r="I20" i="23"/>
  <c r="H20" i="23"/>
  <c r="G20" i="23"/>
  <c r="D12" i="9"/>
  <c r="C12" i="9" s="1"/>
  <c r="J12" i="24" s="1"/>
  <c r="J37" i="24" s="1"/>
  <c r="D89" i="27" l="1"/>
  <c r="C89" i="27" s="1"/>
  <c r="D12" i="10"/>
  <c r="C12" i="10" s="1"/>
  <c r="F12" i="24" s="1"/>
  <c r="F37" i="24" s="1"/>
  <c r="D13" i="2"/>
  <c r="C13" i="2" s="1"/>
  <c r="H13" i="24" s="1"/>
  <c r="H38" i="24" s="1"/>
  <c r="D13" i="12"/>
  <c r="C13" i="12" s="1"/>
  <c r="N13" i="24" s="1"/>
  <c r="N38" i="24" s="1"/>
  <c r="D13" i="5"/>
  <c r="C13" i="5" s="1"/>
  <c r="L13" i="24" s="1"/>
  <c r="L38" i="24" s="1"/>
  <c r="D13" i="3"/>
  <c r="C13" i="3" s="1"/>
  <c r="I13" i="24" s="1"/>
  <c r="I38" i="24" s="1"/>
  <c r="D15" i="10"/>
  <c r="C15" i="10" s="1"/>
  <c r="F15" i="24" s="1"/>
  <c r="F40" i="24" s="1"/>
  <c r="D13" i="10"/>
  <c r="C13" i="10" s="1"/>
  <c r="F13" i="24" s="1"/>
  <c r="F38" i="24" s="1"/>
  <c r="D14" i="10"/>
  <c r="C14" i="10" s="1"/>
  <c r="F14" i="24" s="1"/>
  <c r="F39" i="24" s="1"/>
  <c r="D16" i="10"/>
  <c r="C16" i="10" s="1"/>
  <c r="F16" i="24" s="1"/>
  <c r="F41" i="24" s="1"/>
  <c r="D17" i="10"/>
  <c r="C17" i="10" s="1"/>
  <c r="F17" i="24" s="1"/>
  <c r="F42" i="24" s="1"/>
  <c r="D17" i="5"/>
  <c r="C17" i="5" s="1"/>
  <c r="L17" i="24" s="1"/>
  <c r="L42" i="24" s="1"/>
  <c r="D15" i="5"/>
  <c r="C15" i="5" s="1"/>
  <c r="L15" i="24" s="1"/>
  <c r="L40" i="24" s="1"/>
  <c r="D14" i="13"/>
  <c r="C14" i="13" s="1"/>
  <c r="M14" i="24" s="1"/>
  <c r="M39" i="24" s="1"/>
  <c r="D14" i="12"/>
  <c r="C14" i="12" s="1"/>
  <c r="N14" i="24" s="1"/>
  <c r="N39" i="24" s="1"/>
  <c r="D16" i="12"/>
  <c r="C16" i="12" s="1"/>
  <c r="N16" i="24" s="1"/>
  <c r="N41" i="24" s="1"/>
  <c r="D15" i="12"/>
  <c r="C15" i="12" s="1"/>
  <c r="N15" i="24" s="1"/>
  <c r="N40" i="24" s="1"/>
  <c r="D13" i="13"/>
  <c r="C13" i="13" s="1"/>
  <c r="M13" i="24" s="1"/>
  <c r="M38" i="24" s="1"/>
  <c r="D17" i="13"/>
  <c r="C17" i="13" s="1"/>
  <c r="M17" i="24" s="1"/>
  <c r="M42" i="24" s="1"/>
  <c r="D17" i="12"/>
  <c r="C17" i="12" s="1"/>
  <c r="N17" i="24" s="1"/>
  <c r="N42" i="24" s="1"/>
  <c r="D15" i="3"/>
  <c r="C15" i="3" s="1"/>
  <c r="I15" i="24" s="1"/>
  <c r="I40" i="24" s="1"/>
  <c r="D16" i="9"/>
  <c r="C16" i="9" s="1"/>
  <c r="J16" i="24" s="1"/>
  <c r="J41" i="24" s="1"/>
  <c r="D16" i="3"/>
  <c r="C16" i="3" s="1"/>
  <c r="I16" i="24" s="1"/>
  <c r="I41" i="24" s="1"/>
  <c r="D15" i="9"/>
  <c r="C15" i="9" s="1"/>
  <c r="J15" i="24" s="1"/>
  <c r="J40" i="24" s="1"/>
  <c r="D17" i="6"/>
  <c r="D16" i="5"/>
  <c r="C16" i="5" s="1"/>
  <c r="L16" i="24" s="1"/>
  <c r="L41" i="24" s="1"/>
  <c r="D16" i="6"/>
  <c r="C16" i="6" s="1"/>
  <c r="C16" i="24" s="1"/>
  <c r="C41" i="24" s="1"/>
  <c r="D14" i="9"/>
  <c r="C14" i="9" s="1"/>
  <c r="J14" i="24" s="1"/>
  <c r="J39" i="24" s="1"/>
  <c r="D12" i="6"/>
  <c r="C12" i="6" s="1"/>
  <c r="C12" i="24" s="1"/>
  <c r="C37" i="24" s="1"/>
  <c r="D14" i="5"/>
  <c r="C14" i="5" s="1"/>
  <c r="L14" i="24" s="1"/>
  <c r="L39" i="24" s="1"/>
  <c r="D12" i="5"/>
  <c r="C12" i="5" s="1"/>
  <c r="L12" i="24" s="1"/>
  <c r="L37" i="24" s="1"/>
  <c r="D15" i="2"/>
  <c r="C15" i="2" s="1"/>
  <c r="H15" i="24" s="1"/>
  <c r="H40" i="24" s="1"/>
  <c r="D14" i="2"/>
  <c r="C14" i="2" s="1"/>
  <c r="H14" i="24" s="1"/>
  <c r="H39" i="24" s="1"/>
  <c r="D17" i="3"/>
  <c r="C17" i="3" s="1"/>
  <c r="I17" i="24" s="1"/>
  <c r="I42" i="24" s="1"/>
  <c r="D16" i="2"/>
  <c r="C16" i="2" s="1"/>
  <c r="H16" i="24" s="1"/>
  <c r="H41" i="24" s="1"/>
  <c r="D14" i="3"/>
  <c r="C14" i="3" s="1"/>
  <c r="I14" i="24" s="1"/>
  <c r="I39" i="24" s="1"/>
  <c r="D12" i="2"/>
  <c r="C12" i="2" s="1"/>
  <c r="H12" i="24" s="1"/>
  <c r="H37" i="24" s="1"/>
  <c r="AL18" i="1"/>
  <c r="D14" i="1"/>
  <c r="C14" i="1" s="1"/>
  <c r="G14" i="24" s="1"/>
  <c r="G39" i="24" s="1"/>
  <c r="D15" i="4" l="1"/>
  <c r="C15" i="4" s="1"/>
  <c r="P15" i="24" s="1"/>
  <c r="P40" i="24" s="1"/>
  <c r="D12" i="4"/>
  <c r="C12" i="4" s="1"/>
  <c r="P12" i="24" s="1"/>
  <c r="P37" i="24" s="1"/>
  <c r="D17" i="9"/>
  <c r="C17" i="9" s="1"/>
  <c r="J17" i="24" s="1"/>
  <c r="J42" i="24" s="1"/>
  <c r="D17" i="2"/>
  <c r="C17" i="2" s="1"/>
  <c r="H17" i="24" s="1"/>
  <c r="H42" i="24" s="1"/>
  <c r="C17" i="6"/>
  <c r="C17" i="24" s="1"/>
  <c r="C42" i="24" s="1"/>
  <c r="D15" i="6"/>
  <c r="C15" i="6" s="1"/>
  <c r="C15" i="24" s="1"/>
  <c r="C40" i="24" s="1"/>
  <c r="D13" i="4"/>
  <c r="C13" i="4" s="1"/>
  <c r="P13" i="24" s="1"/>
  <c r="P38" i="24" s="1"/>
  <c r="D13" i="1"/>
  <c r="C13" i="1" s="1"/>
  <c r="G13" i="24" s="1"/>
  <c r="G38" i="24" s="1"/>
  <c r="D13" i="6"/>
  <c r="C13" i="6" s="1"/>
  <c r="C13" i="24" s="1"/>
  <c r="C38" i="24" s="1"/>
  <c r="D14" i="6"/>
  <c r="C14" i="6" s="1"/>
  <c r="C14" i="24" s="1"/>
  <c r="C39" i="24" s="1"/>
  <c r="D16" i="4"/>
  <c r="C16" i="4" s="1"/>
  <c r="P16" i="24" s="1"/>
  <c r="P41" i="24" s="1"/>
  <c r="D14" i="4"/>
  <c r="C14" i="4" s="1"/>
  <c r="P14" i="24" s="1"/>
  <c r="P39" i="24" s="1"/>
  <c r="D15" i="13"/>
  <c r="C15" i="13" s="1"/>
  <c r="M15" i="24" s="1"/>
  <c r="M40" i="24" s="1"/>
  <c r="D17" i="1"/>
  <c r="C17" i="1" s="1"/>
  <c r="G17" i="24" s="1"/>
  <c r="G42" i="24" s="1"/>
  <c r="D15" i="1"/>
  <c r="C15" i="1" s="1"/>
  <c r="G15" i="24" s="1"/>
  <c r="G40" i="24" s="1"/>
  <c r="D16" i="13"/>
  <c r="C16" i="13" s="1"/>
  <c r="M16" i="24" s="1"/>
  <c r="M41" i="24" s="1"/>
  <c r="AY18" i="1"/>
  <c r="D17" i="4"/>
  <c r="C17" i="4" s="1"/>
  <c r="P17" i="24" s="1"/>
  <c r="P42" i="24" s="1"/>
  <c r="U15" i="24" l="1"/>
  <c r="U17" i="24"/>
  <c r="U14" i="24"/>
  <c r="U13" i="24"/>
  <c r="D16" i="1"/>
  <c r="C16" i="1" s="1"/>
  <c r="G16" i="24" s="1"/>
  <c r="G41" i="24" s="1"/>
  <c r="U16" i="24" s="1"/>
  <c r="D12" i="3"/>
  <c r="C12" i="3" s="1"/>
  <c r="I12" i="24" s="1"/>
  <c r="I37" i="24" s="1"/>
  <c r="U12" i="24" s="1"/>
</calcChain>
</file>

<file path=xl/sharedStrings.xml><?xml version="1.0" encoding="utf-8"?>
<sst xmlns="http://schemas.openxmlformats.org/spreadsheetml/2006/main" count="1755" uniqueCount="395">
  <si>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</si>
  <si>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</si>
  <si>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</si>
  <si>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</si>
  <si>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</si>
  <si>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</si>
  <si>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</si>
  <si>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</si>
  <si>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</si>
  <si>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</si>
  <si>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</si>
  <si>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</si>
  <si>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</si>
  <si>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</si>
  <si>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</si>
  <si>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</si>
  <si>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</si>
  <si>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</si>
  <si>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</si>
  <si>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</si>
  <si>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</si>
  <si>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</si>
  <si>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</si>
  <si>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</si>
  <si>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</si>
  <si>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</si>
  <si>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</si>
  <si>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</si>
  <si>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</si>
  <si>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</si>
  <si>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</si>
  <si>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</si>
  <si>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</si>
  <si>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</si>
  <si>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</si>
  <si>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</si>
  <si>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</si>
  <si>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</si>
  <si>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</si>
  <si>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</si>
  <si>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</si>
  <si>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</si>
  <si>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</si>
  <si>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</si>
  <si>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</si>
  <si>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</si>
  <si>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</si>
  <si>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</si>
  <si>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</si>
  <si>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</si>
  <si>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</si>
  <si>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</si>
  <si>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</si>
  <si>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</si>
  <si>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</si>
  <si>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</si>
  <si>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</si>
  <si>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</si>
  <si>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</si>
  <si>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</si>
  <si>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</si>
  <si>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</si>
  <si>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</si>
  <si>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</si>
  <si>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</si>
  <si>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</si>
  <si>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</si>
  <si>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</si>
  <si>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</si>
  <si>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</si>
  <si>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</si>
  <si>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</si>
  <si>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</si>
  <si>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</si>
  <si>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</si>
  <si>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</si>
  <si>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</si>
  <si>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</si>
  <si>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</si>
  <si>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</si>
  <si>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</si>
  <si>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</si>
  <si>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</si>
  <si>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</si>
  <si>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</si>
  <si>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</si>
  <si>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</si>
  <si>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</si>
  <si>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</si>
  <si>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</si>
  <si>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</si>
  <si>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</si>
  <si>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</si>
  <si>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</si>
  <si>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</si>
  <si>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</si>
  <si>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</si>
  <si>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</si>
  <si>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</si>
  <si>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</si>
  <si>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</si>
  <si>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</si>
  <si>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</si>
  <si>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</si>
  <si>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</si>
  <si>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</si>
  <si>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</si>
  <si>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</si>
  <si>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</si>
  <si>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</si>
  <si>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</si>
  <si>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</si>
  <si>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</si>
  <si>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</si>
  <si>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</si>
  <si>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</si>
  <si>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</si>
  <si>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</si>
  <si>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</si>
  <si>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</si>
  <si>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</si>
  <si>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</si>
  <si>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</si>
  <si>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</si>
  <si>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</si>
  <si>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</si>
  <si>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</si>
  <si>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</si>
  <si>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</si>
  <si>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</si>
  <si>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</si>
  <si>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</si>
  <si>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</si>
  <si>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</si>
  <si>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</si>
  <si>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</si>
  <si>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</si>
  <si>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</si>
  <si>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</si>
  <si>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</si>
  <si>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</si>
  <si>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</si>
  <si>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</si>
  <si>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</si>
  <si>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</si>
  <si>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</si>
  <si>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</si>
  <si>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</si>
  <si>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</si>
  <si>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</si>
  <si>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</si>
  <si>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</si>
  <si>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</si>
  <si>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</si>
  <si>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</si>
  <si>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</si>
  <si>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</si>
  <si>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</si>
  <si>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</si>
  <si>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</si>
  <si>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</si>
  <si>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</si>
  <si>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</si>
  <si>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</si>
  <si>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</si>
  <si>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</si>
  <si>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</si>
  <si>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</si>
  <si>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</si>
  <si>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</si>
  <si>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</si>
  <si>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</si>
  <si>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</si>
  <si>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</si>
  <si>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</si>
  <si>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</si>
  <si>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</si>
  <si>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</si>
  <si>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</si>
  <si>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</si>
  <si>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</si>
  <si>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</si>
  <si>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</si>
  <si>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</si>
  <si>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</si>
  <si>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</si>
  <si>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</si>
  <si>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</si>
  <si>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</si>
  <si>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</si>
  <si>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</si>
  <si>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</si>
  <si>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</si>
  <si>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</si>
  <si>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</si>
  <si>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</si>
  <si>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</si>
  <si>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</si>
  <si>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</si>
  <si>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</si>
  <si>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</si>
  <si>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</si>
  <si>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</si>
  <si>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</si>
  <si>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</si>
  <si>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</si>
  <si>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</si>
  <si>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</si>
  <si>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</si>
  <si>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</si>
  <si>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</si>
  <si>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</si>
  <si>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</si>
  <si>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</si>
  <si>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</si>
  <si>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</si>
  <si>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</si>
  <si>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</si>
  <si>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</si>
  <si>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</si>
  <si>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</si>
  <si>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</si>
  <si>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</si>
  <si>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</si>
  <si>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</si>
  <si>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</si>
  <si>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</si>
  <si>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</si>
  <si>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</si>
  <si>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A MARZO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</si>
  <si>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</si>
  <si>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</si>
  <si>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</si>
  <si>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</si>
  <si>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</si>
  <si>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</si>
  <si>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</si>
  <si>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</si>
  <si>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</si>
  <si>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</si>
  <si>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</si>
  <si>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</si>
  <si>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</si>
  <si>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</si>
  <si>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</si>
  <si>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</si>
  <si>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</si>
  <si>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</si>
  <si>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</si>
  <si>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</si>
  <si>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</si>
  <si>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</si>
  <si>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</si>
  <si>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</si>
  <si>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</si>
  <si>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</si>
  <si>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</si>
  <si>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</si>
  <si>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</si>
  <si>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</si>
  <si>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</si>
  <si>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</si>
  <si>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</si>
  <si>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</si>
  <si>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</si>
  <si>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</si>
  <si>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</si>
  <si>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</si>
  <si>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</si>
  <si>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</si>
  <si>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</si>
  <si>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</si>
  <si>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</si>
  <si>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</si>
  <si>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</si>
  <si>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</si>
  <si>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</si>
  <si>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</si>
  <si>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</si>
  <si>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</si>
  <si>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</si>
  <si>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</si>
  <si>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</si>
  <si>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</si>
  <si>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</si>
  <si>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</si>
  <si>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</si>
  <si>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</si>
  <si>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</si>
  <si>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</si>
  <si>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</si>
  <si>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</si>
  <si>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</si>
  <si>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</si>
  <si>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</si>
  <si>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</si>
  <si>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</si>
  <si>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</si>
  <si>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</si>
  <si>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</si>
  <si>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</si>
  <si>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</si>
  <si>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</si>
  <si>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</si>
  <si>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</si>
  <si>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</si>
  <si>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</si>
  <si>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</si>
  <si>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</si>
  <si>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</si>
  <si>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</si>
  <si>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</si>
  <si>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</si>
  <si>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</si>
  <si>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</si>
  <si>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</si>
  <si>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</si>
  <si>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</si>
  <si>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</si>
  <si>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</si>
  <si>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</si>
  <si>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</si>
  <si>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</si>
  <si>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</si>
  <si>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</si>
  <si>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</si>
  <si>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</si>
  <si>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</si>
  <si>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</si>
  <si>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</si>
  <si>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</si>
  <si>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</si>
  <si>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</si>
  <si>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</si>
  <si>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</si>
  <si>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</si>
  <si>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</si>
  <si>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</si>
  <si>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</si>
  <si>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</si>
  <si>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</si>
  <si>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</si>
  <si>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</si>
  <si>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</si>
  <si>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</si>
  <si>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</si>
  <si>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</si>
  <si>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</si>
  <si>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</si>
  <si>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</si>
  <si>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</si>
  <si>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</si>
  <si>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N/A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</si>
  <si>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</si>
  <si>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</si>
  <si>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</si>
  <si>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</si>
  <si>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</si>
  <si>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</si>
  <si>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</si>
  <si>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</si>
  <si>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</si>
  <si>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(*) Metas a Evaluar con Serie P de Junio 2017</t>
  </si>
  <si>
    <t>04103-ANDACOLLO</t>
  </si>
  <si>
    <t>105106-HOSPITAL ANDACOLLO</t>
  </si>
  <si>
    <t>105107-HOSPITAL VICUÑA</t>
  </si>
  <si>
    <t>105103-HOSPITAL ILLAPEL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</si>
  <si>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</si>
  <si>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</si>
  <si>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</si>
  <si>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</si>
  <si>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</si>
  <si>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ILLAPEL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</si>
  <si>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</si>
  <si>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</si>
  <si>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</si>
  <si>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</si>
  <si>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</si>
  <si>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</si>
  <si>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</si>
  <si>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</si>
  <si>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</si>
  <si>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</si>
  <si>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</si>
  <si>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</si>
  <si>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</si>
  <si>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</si>
  <si>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</si>
  <si>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</si>
  <si>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</si>
  <si>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</si>
  <si>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TOTAL HOSPITALES</t>
  </si>
  <si>
    <t>A DICBRE 2016</t>
  </si>
  <si>
    <t>CORTE A ABRIL</t>
  </si>
  <si>
    <t>CUMPLIMIENTO META 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</si>
</sst>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  <numFmt numFmtId="173" formatCode="_-* #,##0.00_-;\-* #,##0.00_-;_-* &quot;-&quot;??_-;_-@_-"/>
  </numFmts>
  <fonts count="5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9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thick">
        <color indexed="9"/>
      </left>
      <right/>
      <top style="thick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2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</cellStyleXfs>
  <cellXfs count="423">
    <xf numFmtId="0" fontId="0" fillId="0" borderId="0" xfId="0"/>
    <xf numFmtId="49" fontId="15" fillId="0" borderId="10" xfId="0" applyNumberFormat="1" applyFont="1" applyFill="1" applyBorder="1" applyAlignment="1">
      <alignment horizontal="left" wrapText="1"/>
    </xf>
    <xf numFmtId="0" fontId="15" fillId="0" borderId="10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horizontal="center" wrapText="1"/>
    </xf>
    <xf numFmtId="164" fontId="2" fillId="5" borderId="11" xfId="6" applyNumberFormat="1" applyFont="1" applyFill="1" applyBorder="1" applyAlignment="1">
      <alignment horizontal="center" wrapText="1"/>
    </xf>
    <xf numFmtId="0" fontId="16" fillId="3" borderId="10" xfId="0" applyFont="1" applyFill="1" applyBorder="1" applyAlignment="1">
      <alignment horizontal="center" wrapText="1"/>
    </xf>
    <xf numFmtId="164" fontId="16" fillId="3" borderId="10" xfId="6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left" wrapText="1"/>
    </xf>
    <xf numFmtId="164" fontId="15" fillId="3" borderId="10" xfId="6" applyNumberFormat="1" applyFont="1" applyFill="1" applyBorder="1" applyAlignment="1">
      <alignment horizontal="center" wrapText="1"/>
    </xf>
    <xf numFmtId="10" fontId="16" fillId="3" borderId="0" xfId="14" applyNumberFormat="1" applyFont="1" applyFill="1" applyBorder="1" applyAlignment="1">
      <alignment horizontal="left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9" fontId="19" fillId="7" borderId="6" xfId="0" applyNumberFormat="1" applyFont="1" applyFill="1" applyBorder="1" applyAlignment="1">
      <alignment horizontal="center" vertical="center" wrapText="1"/>
    </xf>
    <xf numFmtId="9" fontId="20" fillId="7" borderId="6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0" fontId="18" fillId="4" borderId="6" xfId="12" applyFont="1" applyFill="1" applyBorder="1" applyAlignment="1" applyProtection="1">
      <alignment vertical="center"/>
    </xf>
    <xf numFmtId="0" fontId="18" fillId="2" borderId="6" xfId="12" applyFont="1" applyFill="1" applyBorder="1" applyAlignment="1" applyProtection="1">
      <alignment vertical="center"/>
    </xf>
    <xf numFmtId="10" fontId="21" fillId="3" borderId="0" xfId="14" applyNumberFormat="1" applyFont="1" applyFill="1" applyBorder="1" applyAlignment="1">
      <alignment horizontal="left" wrapText="1"/>
    </xf>
    <xf numFmtId="164" fontId="16" fillId="3" borderId="10" xfId="0" applyNumberFormat="1" applyFont="1" applyFill="1" applyBorder="1" applyAlignment="1">
      <alignment horizontal="center" wrapText="1"/>
    </xf>
    <xf numFmtId="43" fontId="18" fillId="7" borderId="6" xfId="7" applyFont="1" applyFill="1" applyBorder="1" applyAlignment="1">
      <alignment horizontal="center" vertical="center" wrapText="1"/>
    </xf>
    <xf numFmtId="10" fontId="4" fillId="0" borderId="6" xfId="14" applyNumberFormat="1" applyFont="1" applyBorder="1" applyAlignment="1" applyProtection="1">
      <alignment horizontal="center"/>
    </xf>
    <xf numFmtId="164" fontId="15" fillId="4" borderId="11" xfId="6" applyNumberFormat="1" applyFont="1" applyFill="1" applyBorder="1" applyAlignment="1">
      <alignment horizontal="center" wrapText="1"/>
    </xf>
    <xf numFmtId="164" fontId="15" fillId="0" borderId="11" xfId="6" applyNumberFormat="1" applyFont="1" applyFill="1" applyBorder="1" applyAlignment="1">
      <alignment horizontal="center" wrapText="1"/>
    </xf>
    <xf numFmtId="164" fontId="15" fillId="0" borderId="10" xfId="6" applyNumberFormat="1" applyFont="1" applyFill="1" applyBorder="1" applyAlignment="1">
      <alignment horizont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3" borderId="10" xfId="6" applyNumberFormat="1" applyFont="1" applyFill="1" applyBorder="1" applyAlignment="1">
      <alignment horizontal="center" wrapText="1"/>
    </xf>
    <xf numFmtId="166" fontId="15" fillId="4" borderId="11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2" fontId="4" fillId="0" borderId="6" xfId="14" applyNumberFormat="1" applyFont="1" applyBorder="1" applyAlignment="1" applyProtection="1">
      <alignment horizontal="center"/>
    </xf>
    <xf numFmtId="164" fontId="15" fillId="0" borderId="11" xfId="0" applyNumberFormat="1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left" indent="1"/>
    </xf>
    <xf numFmtId="0" fontId="22" fillId="0" borderId="0" xfId="0" applyFont="1" applyFill="1"/>
    <xf numFmtId="0" fontId="23" fillId="0" borderId="0" xfId="0" applyFont="1" applyAlignment="1">
      <alignment horizontal="left" indent="1"/>
    </xf>
    <xf numFmtId="10" fontId="22" fillId="0" borderId="0" xfId="0" applyNumberFormat="1" applyFont="1" applyAlignment="1">
      <alignment horizontal="left" indent="1"/>
    </xf>
    <xf numFmtId="164" fontId="22" fillId="0" borderId="0" xfId="0" applyNumberFormat="1" applyFont="1"/>
    <xf numFmtId="167" fontId="25" fillId="0" borderId="0" xfId="0" applyNumberFormat="1" applyFont="1"/>
    <xf numFmtId="10" fontId="22" fillId="0" borderId="0" xfId="0" applyNumberFormat="1" applyFont="1"/>
    <xf numFmtId="164" fontId="22" fillId="0" borderId="0" xfId="6" applyNumberFormat="1" applyFont="1"/>
    <xf numFmtId="166" fontId="22" fillId="0" borderId="0" xfId="6" applyNumberFormat="1" applyFont="1"/>
    <xf numFmtId="0" fontId="24" fillId="0" borderId="0" xfId="0" applyNumberFormat="1" applyFont="1" applyFill="1" applyBorder="1"/>
    <xf numFmtId="165" fontId="22" fillId="0" borderId="0" xfId="0" applyNumberFormat="1" applyFont="1"/>
    <xf numFmtId="0" fontId="15" fillId="0" borderId="10" xfId="0" applyFont="1" applyFill="1" applyBorder="1" applyAlignment="1">
      <alignment horizontal="right" wrapText="1"/>
    </xf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0" applyNumberFormat="1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>
      <alignment horizontal="right"/>
    </xf>
    <xf numFmtId="166" fontId="15" fillId="0" borderId="0" xfId="6" applyNumberFormat="1" applyFont="1"/>
    <xf numFmtId="166" fontId="15" fillId="0" borderId="0" xfId="6" applyNumberFormat="1" applyFont="1" applyAlignment="1"/>
    <xf numFmtId="164" fontId="15" fillId="0" borderId="10" xfId="6" applyNumberFormat="1" applyFont="1" applyFill="1" applyBorder="1" applyAlignment="1">
      <alignment horizontal="right" wrapText="1"/>
    </xf>
    <xf numFmtId="164" fontId="16" fillId="0" borderId="0" xfId="6" applyNumberFormat="1" applyFont="1" applyAlignment="1">
      <alignment horizontal="right"/>
    </xf>
    <xf numFmtId="0" fontId="15" fillId="0" borderId="0" xfId="6" applyNumberFormat="1" applyFont="1" applyAlignment="1">
      <alignment horizontal="right"/>
    </xf>
    <xf numFmtId="0" fontId="26" fillId="8" borderId="15" xfId="0" applyFont="1" applyFill="1" applyBorder="1" applyAlignment="1">
      <alignment horizontal="center" wrapText="1"/>
    </xf>
    <xf numFmtId="164" fontId="26" fillId="8" borderId="15" xfId="6" applyNumberFormat="1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left" indent="1"/>
    </xf>
    <xf numFmtId="0" fontId="27" fillId="8" borderId="15" xfId="0" applyFont="1" applyFill="1" applyBorder="1" applyAlignment="1">
      <alignment horizontal="center" wrapTex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2" fontId="9" fillId="7" borderId="6" xfId="0" applyNumberFormat="1" applyFont="1" applyFill="1" applyBorder="1" applyAlignment="1">
      <alignment horizontal="center" vertical="center" wrapText="1"/>
    </xf>
    <xf numFmtId="10" fontId="32" fillId="0" borderId="6" xfId="0" applyNumberFormat="1" applyFont="1" applyFill="1" applyBorder="1" applyAlignment="1">
      <alignment horizontal="center"/>
    </xf>
    <xf numFmtId="10" fontId="33" fillId="0" borderId="6" xfId="0" applyNumberFormat="1" applyFont="1" applyFill="1" applyBorder="1" applyAlignment="1">
      <alignment horizontal="center"/>
    </xf>
    <xf numFmtId="10" fontId="0" fillId="9" borderId="0" xfId="0" applyNumberFormat="1" applyFill="1"/>
    <xf numFmtId="9" fontId="20" fillId="10" borderId="6" xfId="0" applyNumberFormat="1" applyFont="1" applyFill="1" applyBorder="1" applyAlignment="1">
      <alignment horizontal="center" vertical="center" wrapText="1"/>
    </xf>
    <xf numFmtId="9" fontId="4" fillId="10" borderId="6" xfId="14" applyNumberFormat="1" applyFont="1" applyFill="1" applyBorder="1" applyAlignment="1" applyProtection="1">
      <alignment horizontal="center"/>
    </xf>
    <xf numFmtId="10" fontId="4" fillId="10" borderId="6" xfId="14" applyNumberFormat="1" applyFont="1" applyFill="1" applyBorder="1" applyAlignment="1" applyProtection="1">
      <alignment horizontal="center"/>
    </xf>
    <xf numFmtId="164" fontId="15" fillId="3" borderId="10" xfId="0" applyNumberFormat="1" applyFont="1" applyFill="1" applyBorder="1" applyAlignment="1">
      <alignment horizontal="center" wrapText="1"/>
    </xf>
    <xf numFmtId="9" fontId="4" fillId="0" borderId="6" xfId="14" applyFont="1" applyBorder="1" applyAlignment="1" applyProtection="1">
      <alignment horizontal="center"/>
    </xf>
    <xf numFmtId="164" fontId="15" fillId="0" borderId="0" xfId="6" applyNumberFormat="1" applyFont="1"/>
    <xf numFmtId="164" fontId="16" fillId="0" borderId="0" xfId="6" applyNumberFormat="1" applyFont="1" applyFill="1" applyBorder="1" applyAlignment="1">
      <alignment horizontal="left" indent="1"/>
    </xf>
    <xf numFmtId="166" fontId="15" fillId="0" borderId="10" xfId="6" applyNumberFormat="1" applyFont="1" applyFill="1" applyBorder="1" applyAlignment="1">
      <alignment horizontal="center" wrapText="1"/>
    </xf>
    <xf numFmtId="165" fontId="21" fillId="0" borderId="0" xfId="14" applyNumberFormat="1" applyFont="1"/>
    <xf numFmtId="0" fontId="22" fillId="0" borderId="0" xfId="0" applyFont="1" applyAlignment="1">
      <alignment horizontal="right"/>
    </xf>
    <xf numFmtId="164" fontId="16" fillId="0" borderId="0" xfId="0" applyNumberFormat="1" applyFont="1"/>
    <xf numFmtId="0" fontId="41" fillId="12" borderId="0" xfId="0" applyFont="1" applyFill="1"/>
    <xf numFmtId="0" fontId="39" fillId="12" borderId="14" xfId="0" applyFont="1" applyFill="1" applyBorder="1" applyAlignment="1">
      <alignment horizontal="center" vertical="center" wrapText="1"/>
    </xf>
    <xf numFmtId="0" fontId="39" fillId="12" borderId="14" xfId="0" applyFont="1" applyFill="1" applyBorder="1" applyAlignment="1">
      <alignment wrapText="1"/>
    </xf>
    <xf numFmtId="0" fontId="39" fillId="12" borderId="15" xfId="0" applyFont="1" applyFill="1" applyBorder="1" applyAlignment="1">
      <alignment horizontal="center" wrapText="1"/>
    </xf>
    <xf numFmtId="0" fontId="43" fillId="12" borderId="16" xfId="0" applyFont="1" applyFill="1" applyBorder="1" applyAlignment="1">
      <alignment horizontal="center" wrapText="1"/>
    </xf>
    <xf numFmtId="0" fontId="39" fillId="12" borderId="17" xfId="0" applyFont="1" applyFill="1" applyBorder="1" applyAlignment="1">
      <alignment horizontal="center" wrapText="1"/>
    </xf>
    <xf numFmtId="0" fontId="39" fillId="12" borderId="15" xfId="0" applyFont="1" applyFill="1" applyBorder="1" applyAlignment="1">
      <alignment horizontal="right" wrapText="1"/>
    </xf>
    <xf numFmtId="0" fontId="39" fillId="12" borderId="11" xfId="0" applyFont="1" applyFill="1" applyBorder="1" applyAlignment="1">
      <alignment horizontal="center" wrapText="1"/>
    </xf>
    <xf numFmtId="0" fontId="39" fillId="12" borderId="16" xfId="0" applyFont="1" applyFill="1" applyBorder="1" applyAlignment="1">
      <alignment horizontal="center" wrapText="1"/>
    </xf>
    <xf numFmtId="0" fontId="43" fillId="12" borderId="15" xfId="0" applyFont="1" applyFill="1" applyBorder="1" applyAlignment="1">
      <alignment horizontal="center" wrapText="1"/>
    </xf>
    <xf numFmtId="164" fontId="39" fillId="12" borderId="15" xfId="6" applyNumberFormat="1" applyFont="1" applyFill="1" applyBorder="1" applyAlignment="1">
      <alignment horizontal="center" wrapText="1"/>
    </xf>
    <xf numFmtId="164" fontId="39" fillId="12" borderId="16" xfId="6" applyNumberFormat="1" applyFont="1" applyFill="1" applyBorder="1" applyAlignment="1">
      <alignment horizontal="center" wrapText="1"/>
    </xf>
    <xf numFmtId="164" fontId="41" fillId="12" borderId="0" xfId="6" applyNumberFormat="1" applyFont="1" applyFill="1"/>
    <xf numFmtId="166" fontId="15" fillId="3" borderId="16" xfId="6" applyNumberFormat="1" applyFont="1" applyFill="1" applyBorder="1" applyAlignment="1">
      <alignment horizontal="center" wrapText="1"/>
    </xf>
    <xf numFmtId="164" fontId="39" fillId="12" borderId="67" xfId="6" applyNumberFormat="1" applyFont="1" applyFill="1" applyBorder="1" applyAlignment="1">
      <alignment horizontal="center" wrapText="1"/>
    </xf>
    <xf numFmtId="0" fontId="29" fillId="12" borderId="0" xfId="13" applyFont="1" applyFill="1" applyBorder="1"/>
    <xf numFmtId="0" fontId="14" fillId="12" borderId="0" xfId="0" applyFont="1" applyFill="1" applyBorder="1"/>
    <xf numFmtId="0" fontId="0" fillId="12" borderId="0" xfId="0" applyFill="1" applyBorder="1"/>
    <xf numFmtId="0" fontId="28" fillId="12" borderId="0" xfId="0" applyFont="1" applyFill="1" applyBorder="1" applyAlignment="1"/>
    <xf numFmtId="0" fontId="31" fillId="12" borderId="21" xfId="0" applyFont="1" applyFill="1" applyBorder="1" applyAlignment="1" applyProtection="1">
      <alignment horizontal="center" vertical="center"/>
    </xf>
    <xf numFmtId="0" fontId="29" fillId="12" borderId="7" xfId="11" applyFont="1" applyFill="1" applyBorder="1" applyAlignment="1" applyProtection="1">
      <alignment vertical="center"/>
    </xf>
    <xf numFmtId="0" fontId="29" fillId="12" borderId="6" xfId="11" applyFont="1" applyFill="1" applyBorder="1" applyAlignment="1" applyProtection="1">
      <alignment vertical="center"/>
    </xf>
    <xf numFmtId="164" fontId="15" fillId="13" borderId="10" xfId="0" applyNumberFormat="1" applyFont="1" applyFill="1" applyBorder="1" applyAlignment="1">
      <alignment horizontal="center" wrapText="1"/>
    </xf>
    <xf numFmtId="0" fontId="0" fillId="4" borderId="0" xfId="0" applyFill="1"/>
    <xf numFmtId="164" fontId="48" fillId="3" borderId="84" xfId="7" applyNumberFormat="1" applyFont="1" applyFill="1" applyBorder="1" applyAlignment="1">
      <alignment horizontal="center" wrapText="1"/>
    </xf>
    <xf numFmtId="164" fontId="48" fillId="3" borderId="85" xfId="7" applyNumberFormat="1" applyFont="1" applyFill="1" applyBorder="1" applyAlignment="1">
      <alignment horizontal="center" wrapText="1"/>
    </xf>
    <xf numFmtId="10" fontId="50" fillId="3" borderId="0" xfId="15" applyNumberFormat="1" applyFont="1" applyFill="1" applyBorder="1" applyAlignment="1">
      <alignment horizontal="left" wrapText="1"/>
    </xf>
    <xf numFmtId="10" fontId="49" fillId="3" borderId="0" xfId="15" applyNumberFormat="1" applyFont="1" applyFill="1" applyBorder="1" applyAlignment="1">
      <alignment horizontal="left" wrapText="1"/>
    </xf>
    <xf numFmtId="0" fontId="51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0" fontId="0" fillId="12" borderId="0" xfId="0" applyFill="1"/>
    <xf numFmtId="0" fontId="45" fillId="12" borderId="79" xfId="0" applyFont="1" applyFill="1" applyBorder="1" applyAlignment="1">
      <alignment horizontal="center" wrapText="1"/>
    </xf>
    <xf numFmtId="164" fontId="45" fillId="12" borderId="79" xfId="7" applyNumberFormat="1" applyFont="1" applyFill="1" applyBorder="1" applyAlignment="1">
      <alignment horizontal="center" wrapText="1"/>
    </xf>
    <xf numFmtId="0" fontId="45" fillId="12" borderId="83" xfId="0" applyFont="1" applyFill="1" applyBorder="1" applyAlignment="1">
      <alignment horizontal="center" wrapText="1"/>
    </xf>
    <xf numFmtId="0" fontId="45" fillId="12" borderId="87" xfId="0" applyFont="1" applyFill="1" applyBorder="1" applyAlignment="1">
      <alignment horizontal="center" wrapText="1"/>
    </xf>
    <xf numFmtId="164" fontId="48" fillId="13" borderId="84" xfId="7" applyNumberFormat="1" applyFont="1" applyFill="1" applyBorder="1" applyAlignment="1">
      <alignment horizontal="center" wrapText="1"/>
    </xf>
    <xf numFmtId="164" fontId="49" fillId="13" borderId="85" xfId="7" applyNumberFormat="1" applyFont="1" applyFill="1" applyBorder="1" applyAlignment="1">
      <alignment horizontal="center" wrapText="1"/>
    </xf>
    <xf numFmtId="0" fontId="15" fillId="0" borderId="0" xfId="0" applyFont="1" applyFill="1"/>
    <xf numFmtId="0" fontId="49" fillId="13" borderId="0" xfId="15" applyNumberFormat="1" applyFont="1" applyFill="1" applyBorder="1" applyAlignment="1">
      <alignment horizontal="left" wrapText="1"/>
    </xf>
    <xf numFmtId="169" fontId="9" fillId="7" borderId="6" xfId="6" applyNumberFormat="1" applyFont="1" applyFill="1" applyBorder="1" applyAlignment="1">
      <alignment horizontal="center" vertical="center" wrapText="1"/>
    </xf>
    <xf numFmtId="10" fontId="0" fillId="4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4" borderId="6" xfId="14" applyNumberFormat="1" applyFont="1" applyFill="1" applyBorder="1" applyAlignment="1" applyProtection="1">
      <alignment horizontal="center" vertical="center"/>
    </xf>
    <xf numFmtId="10" fontId="52" fillId="4" borderId="6" xfId="14" applyNumberFormat="1" applyFont="1" applyFill="1" applyBorder="1" applyAlignment="1" applyProtection="1">
      <alignment horizontal="center" vertical="center"/>
    </xf>
    <xf numFmtId="10" fontId="4" fillId="0" borderId="6" xfId="14" applyNumberFormat="1" applyFont="1" applyFill="1" applyBorder="1" applyAlignment="1" applyProtection="1">
      <alignment horizontal="center"/>
    </xf>
    <xf numFmtId="2" fontId="4" fillId="0" borderId="6" xfId="14" applyNumberFormat="1" applyFont="1" applyFill="1" applyBorder="1" applyAlignment="1" applyProtection="1">
      <alignment horizontal="center"/>
    </xf>
    <xf numFmtId="9" fontId="4" fillId="0" borderId="6" xfId="14" applyFont="1" applyFill="1" applyBorder="1" applyAlignment="1" applyProtection="1">
      <alignment horizontal="center"/>
    </xf>
    <xf numFmtId="10" fontId="13" fillId="0" borderId="6" xfId="14" applyNumberFormat="1" applyFont="1" applyFill="1" applyBorder="1" applyAlignment="1" applyProtection="1">
      <alignment horizontal="center" vertical="center"/>
    </xf>
    <xf numFmtId="10" fontId="39" fillId="12" borderId="15" xfId="14" applyNumberFormat="1" applyFont="1" applyFill="1" applyBorder="1" applyAlignment="1">
      <alignment horizontal="center" wrapText="1"/>
    </xf>
    <xf numFmtId="10" fontId="21" fillId="0" borderId="0" xfId="14" applyNumberFormat="1" applyFont="1"/>
    <xf numFmtId="10" fontId="22" fillId="0" borderId="0" xfId="14" applyNumberFormat="1" applyFont="1"/>
    <xf numFmtId="9" fontId="9" fillId="14" borderId="6" xfId="0" applyNumberFormat="1" applyFont="1" applyFill="1" applyBorder="1" applyAlignment="1">
      <alignment horizontal="center" vertical="center" wrapText="1"/>
    </xf>
    <xf numFmtId="10" fontId="32" fillId="10" borderId="6" xfId="0" applyNumberFormat="1" applyFont="1" applyFill="1" applyBorder="1" applyAlignment="1">
      <alignment horizontal="center"/>
    </xf>
    <xf numFmtId="0" fontId="29" fillId="12" borderId="0" xfId="13" applyFont="1" applyFill="1"/>
    <xf numFmtId="0" fontId="14" fillId="12" borderId="18" xfId="0" applyFont="1" applyFill="1" applyBorder="1"/>
    <xf numFmtId="0" fontId="28" fillId="12" borderId="18" xfId="0" applyFont="1" applyFill="1" applyBorder="1" applyAlignment="1"/>
    <xf numFmtId="10" fontId="33" fillId="10" borderId="6" xfId="0" applyNumberFormat="1" applyFont="1" applyFill="1" applyBorder="1" applyAlignment="1">
      <alignment horizontal="center"/>
    </xf>
    <xf numFmtId="10" fontId="4" fillId="0" borderId="0" xfId="0" applyNumberFormat="1" applyFont="1" applyProtection="1"/>
    <xf numFmtId="10" fontId="13" fillId="4" borderId="6" xfId="14" applyNumberFormat="1" applyFont="1" applyFill="1" applyBorder="1" applyAlignment="1" applyProtection="1">
      <alignment horizontal="center" vertical="center"/>
    </xf>
    <xf numFmtId="10" fontId="13" fillId="15" borderId="6" xfId="14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10" borderId="6" xfId="0" applyNumberFormat="1" applyFont="1" applyFill="1" applyBorder="1" applyProtection="1"/>
    <xf numFmtId="0" fontId="6" fillId="0" borderId="0" xfId="0" applyFont="1" applyBorder="1" applyProtection="1"/>
    <xf numFmtId="0" fontId="53" fillId="12" borderId="0" xfId="0" applyFont="1" applyFill="1"/>
    <xf numFmtId="10" fontId="53" fillId="12" borderId="0" xfId="0" applyNumberFormat="1" applyFont="1" applyFill="1"/>
    <xf numFmtId="166" fontId="24" fillId="0" borderId="0" xfId="6" applyNumberFormat="1" applyFont="1"/>
    <xf numFmtId="0" fontId="39" fillId="12" borderId="13" xfId="0" applyFont="1" applyFill="1" applyBorder="1" applyAlignment="1">
      <alignment horizontal="center" wrapText="1"/>
    </xf>
    <xf numFmtId="165" fontId="49" fillId="13" borderId="84" xfId="14" applyNumberFormat="1" applyFont="1" applyFill="1" applyBorder="1" applyAlignment="1">
      <alignment horizontal="center" wrapText="1"/>
    </xf>
    <xf numFmtId="165" fontId="21" fillId="13" borderId="84" xfId="14" applyNumberFormat="1" applyFont="1" applyFill="1" applyBorder="1" applyAlignment="1">
      <alignment horizontal="center" wrapText="1"/>
    </xf>
    <xf numFmtId="164" fontId="16" fillId="0" borderId="0" xfId="6" applyNumberFormat="1" applyFont="1"/>
    <xf numFmtId="164" fontId="16" fillId="3" borderId="10" xfId="0" applyNumberFormat="1" applyFont="1" applyFill="1" applyBorder="1" applyAlignment="1">
      <alignment horizontal="right" wrapText="1"/>
    </xf>
    <xf numFmtId="0" fontId="16" fillId="3" borderId="10" xfId="0" applyFont="1" applyFill="1" applyBorder="1" applyAlignment="1">
      <alignment horizontal="right" wrapText="1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3" borderId="10" xfId="18" applyNumberFormat="1" applyFont="1" applyFill="1" applyBorder="1" applyAlignment="1">
      <alignment horizontal="center" wrapText="1"/>
    </xf>
    <xf numFmtId="164" fontId="16" fillId="0" borderId="0" xfId="7" applyNumberFormat="1" applyFont="1"/>
    <xf numFmtId="164" fontId="54" fillId="5" borderId="11" xfId="6" applyNumberFormat="1" applyFont="1" applyFill="1" applyBorder="1" applyAlignment="1">
      <alignment horizontal="center" wrapText="1"/>
    </xf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10" borderId="6" xfId="14" applyNumberFormat="1" applyFont="1" applyFill="1" applyBorder="1" applyAlignment="1" applyProtection="1">
      <alignment horizontal="center" vertical="center"/>
    </xf>
    <xf numFmtId="164" fontId="55" fillId="0" borderId="0" xfId="7" applyNumberFormat="1" applyFont="1"/>
    <xf numFmtId="164" fontId="15" fillId="0" borderId="0" xfId="18" applyNumberFormat="1" applyFont="1" applyAlignment="1">
      <alignment horizontal="right"/>
    </xf>
    <xf numFmtId="164" fontId="15" fillId="0" borderId="0" xfId="18" applyNumberFormat="1" applyFont="1" applyFill="1" applyAlignment="1">
      <alignment horizontal="right"/>
    </xf>
    <xf numFmtId="164" fontId="15" fillId="3" borderId="10" xfId="18" applyNumberFormat="1" applyFont="1" applyFill="1" applyBorder="1" applyAlignment="1">
      <alignment horizontal="center" wrapText="1"/>
    </xf>
    <xf numFmtId="164" fontId="56" fillId="0" borderId="0" xfId="7" applyNumberFormat="1" applyFont="1"/>
    <xf numFmtId="0" fontId="35" fillId="12" borderId="26" xfId="0" applyFont="1" applyFill="1" applyBorder="1" applyAlignment="1" applyProtection="1">
      <alignment horizontal="center" vertical="center"/>
    </xf>
    <xf numFmtId="0" fontId="35" fillId="12" borderId="27" xfId="0" applyFont="1" applyFill="1" applyBorder="1" applyAlignment="1" applyProtection="1">
      <alignment horizontal="center" vertical="center"/>
    </xf>
    <xf numFmtId="0" fontId="35" fillId="12" borderId="28" xfId="0" applyFont="1" applyFill="1" applyBorder="1" applyAlignment="1" applyProtection="1">
      <alignment horizontal="center" vertical="center"/>
    </xf>
    <xf numFmtId="0" fontId="29" fillId="12" borderId="24" xfId="0" applyFont="1" applyFill="1" applyBorder="1" applyAlignment="1">
      <alignment horizontal="center" vertical="center" wrapText="1"/>
    </xf>
    <xf numFmtId="0" fontId="29" fillId="12" borderId="25" xfId="0" applyFont="1" applyFill="1" applyBorder="1" applyAlignment="1">
      <alignment horizontal="center" vertical="center" wrapText="1"/>
    </xf>
    <xf numFmtId="0" fontId="29" fillId="12" borderId="26" xfId="0" applyFont="1" applyFill="1" applyBorder="1" applyAlignment="1">
      <alignment horizontal="center" vertical="center" wrapText="1"/>
    </xf>
    <xf numFmtId="0" fontId="29" fillId="12" borderId="31" xfId="0" applyFont="1" applyFill="1" applyBorder="1" applyAlignment="1">
      <alignment horizontal="center" vertical="center" wrapText="1"/>
    </xf>
    <xf numFmtId="0" fontId="30" fillId="12" borderId="20" xfId="0" applyFont="1" applyFill="1" applyBorder="1" applyAlignment="1">
      <alignment horizontal="center"/>
    </xf>
    <xf numFmtId="0" fontId="30" fillId="12" borderId="0" xfId="0" applyFont="1" applyFill="1" applyBorder="1" applyAlignment="1">
      <alignment horizontal="center"/>
    </xf>
    <xf numFmtId="0" fontId="31" fillId="12" borderId="29" xfId="0" applyFont="1" applyFill="1" applyBorder="1" applyAlignment="1" applyProtection="1">
      <alignment horizontal="center" vertical="center"/>
    </xf>
    <xf numFmtId="0" fontId="31" fillId="12" borderId="30" xfId="0" applyFont="1" applyFill="1" applyBorder="1" applyAlignment="1" applyProtection="1">
      <alignment horizontal="center" vertical="center"/>
    </xf>
    <xf numFmtId="0" fontId="34" fillId="12" borderId="24" xfId="0" applyFont="1" applyFill="1" applyBorder="1" applyAlignment="1">
      <alignment horizontal="center" vertical="center" wrapText="1"/>
    </xf>
    <xf numFmtId="0" fontId="34" fillId="12" borderId="20" xfId="0" applyFont="1" applyFill="1" applyBorder="1" applyAlignment="1">
      <alignment horizontal="center" vertical="center" wrapText="1"/>
    </xf>
    <xf numFmtId="0" fontId="34" fillId="12" borderId="25" xfId="0" applyFont="1" applyFill="1" applyBorder="1" applyAlignment="1">
      <alignment horizontal="center" vertical="center" wrapText="1"/>
    </xf>
    <xf numFmtId="0" fontId="46" fillId="12" borderId="48" xfId="0" applyFont="1" applyFill="1" applyBorder="1" applyAlignment="1">
      <alignment horizontal="center" vertical="center" wrapText="1"/>
    </xf>
    <xf numFmtId="0" fontId="46" fillId="12" borderId="49" xfId="0" applyFont="1" applyFill="1" applyBorder="1" applyAlignment="1">
      <alignment horizontal="center" vertical="center" wrapText="1"/>
    </xf>
    <xf numFmtId="0" fontId="46" fillId="12" borderId="41" xfId="0" applyFont="1" applyFill="1" applyBorder="1" applyAlignment="1">
      <alignment horizontal="center" vertical="center" wrapText="1"/>
    </xf>
    <xf numFmtId="0" fontId="47" fillId="12" borderId="51" xfId="0" applyFont="1" applyFill="1" applyBorder="1" applyAlignment="1">
      <alignment horizontal="center" vertical="center" wrapText="1"/>
    </xf>
    <xf numFmtId="0" fontId="47" fillId="12" borderId="52" xfId="0" applyFont="1" applyFill="1" applyBorder="1" applyAlignment="1">
      <alignment horizontal="center" vertical="center" wrapText="1"/>
    </xf>
    <xf numFmtId="0" fontId="47" fillId="12" borderId="53" xfId="0" applyFont="1" applyFill="1" applyBorder="1" applyAlignment="1">
      <alignment horizontal="center" vertical="center" wrapText="1"/>
    </xf>
    <xf numFmtId="0" fontId="45" fillId="12" borderId="51" xfId="0" applyFont="1" applyFill="1" applyBorder="1" applyAlignment="1">
      <alignment horizontal="center" vertical="center" wrapText="1"/>
    </xf>
    <xf numFmtId="0" fontId="45" fillId="12" borderId="53" xfId="0" applyFont="1" applyFill="1" applyBorder="1" applyAlignment="1">
      <alignment horizontal="center" vertical="center" wrapText="1"/>
    </xf>
    <xf numFmtId="0" fontId="45" fillId="12" borderId="69" xfId="0" applyFont="1" applyFill="1" applyBorder="1" applyAlignment="1">
      <alignment horizontal="center" vertical="center" wrapText="1"/>
    </xf>
    <xf numFmtId="0" fontId="45" fillId="12" borderId="72" xfId="0" applyFont="1" applyFill="1" applyBorder="1" applyAlignment="1">
      <alignment horizontal="center" vertical="center" wrapText="1"/>
    </xf>
    <xf numFmtId="0" fontId="45" fillId="12" borderId="79" xfId="0" applyFont="1" applyFill="1" applyBorder="1" applyAlignment="1">
      <alignment horizontal="center" vertical="center" wrapText="1"/>
    </xf>
    <xf numFmtId="0" fontId="45" fillId="12" borderId="73" xfId="0" applyFont="1" applyFill="1" applyBorder="1" applyAlignment="1">
      <alignment horizontal="center" vertical="center" wrapText="1"/>
    </xf>
    <xf numFmtId="0" fontId="45" fillId="12" borderId="86" xfId="0" applyFont="1" applyFill="1" applyBorder="1" applyAlignment="1">
      <alignment horizontal="center" vertical="center" wrapText="1"/>
    </xf>
    <xf numFmtId="0" fontId="45" fillId="12" borderId="74" xfId="0" applyFont="1" applyFill="1" applyBorder="1" applyAlignment="1">
      <alignment horizontal="center" vertical="center" wrapText="1"/>
    </xf>
    <xf numFmtId="0" fontId="45" fillId="12" borderId="80" xfId="0" applyFont="1" applyFill="1" applyBorder="1" applyAlignment="1">
      <alignment horizontal="center" vertical="center" wrapText="1"/>
    </xf>
    <xf numFmtId="0" fontId="47" fillId="12" borderId="71" xfId="0" applyFont="1" applyFill="1" applyBorder="1" applyAlignment="1">
      <alignment horizontal="center" vertical="center" wrapText="1"/>
    </xf>
    <xf numFmtId="0" fontId="47" fillId="12" borderId="0" xfId="0" applyFont="1" applyFill="1" applyBorder="1" applyAlignment="1">
      <alignment horizontal="center" vertical="center" wrapText="1"/>
    </xf>
    <xf numFmtId="0" fontId="47" fillId="12" borderId="77" xfId="0" applyFont="1" applyFill="1" applyBorder="1" applyAlignment="1">
      <alignment horizontal="center" vertical="center" wrapText="1"/>
    </xf>
    <xf numFmtId="0" fontId="47" fillId="12" borderId="78" xfId="0" applyFont="1" applyFill="1" applyBorder="1" applyAlignment="1">
      <alignment horizontal="center" vertical="center" wrapText="1"/>
    </xf>
    <xf numFmtId="0" fontId="45" fillId="12" borderId="81" xfId="0" applyFont="1" applyFill="1" applyBorder="1" applyAlignment="1">
      <alignment horizontal="center" vertical="center" wrapText="1"/>
    </xf>
    <xf numFmtId="0" fontId="45" fillId="12" borderId="82" xfId="0" applyFont="1" applyFill="1" applyBorder="1" applyAlignment="1">
      <alignment horizontal="center" vertical="center" wrapText="1"/>
    </xf>
    <xf numFmtId="0" fontId="39" fillId="12" borderId="35" xfId="0" applyFont="1" applyFill="1" applyBorder="1" applyAlignment="1">
      <alignment horizontal="center" vertical="center" wrapText="1"/>
    </xf>
    <xf numFmtId="0" fontId="39" fillId="12" borderId="13" xfId="0" applyFont="1" applyFill="1" applyBorder="1" applyAlignment="1">
      <alignment horizontal="center" vertical="center" wrapText="1"/>
    </xf>
    <xf numFmtId="0" fontId="39" fillId="12" borderId="15" xfId="0" applyFont="1" applyFill="1" applyBorder="1" applyAlignment="1">
      <alignment horizontal="center" vertical="center" wrapText="1"/>
    </xf>
    <xf numFmtId="0" fontId="39" fillId="12" borderId="45" xfId="0" applyFont="1" applyFill="1" applyBorder="1" applyAlignment="1">
      <alignment horizontal="center" vertical="center" wrapText="1"/>
    </xf>
    <xf numFmtId="0" fontId="39" fillId="12" borderId="37" xfId="0" applyFont="1" applyFill="1" applyBorder="1" applyAlignment="1">
      <alignment horizontal="center" vertical="center" wrapText="1"/>
    </xf>
    <xf numFmtId="0" fontId="39" fillId="12" borderId="47" xfId="0" applyFont="1" applyFill="1" applyBorder="1" applyAlignment="1">
      <alignment horizontal="center" vertical="center" wrapText="1"/>
    </xf>
    <xf numFmtId="0" fontId="39" fillId="12" borderId="46" xfId="0" applyFont="1" applyFill="1" applyBorder="1" applyAlignment="1">
      <alignment horizontal="center" vertical="center" wrapText="1"/>
    </xf>
    <xf numFmtId="0" fontId="40" fillId="12" borderId="32" xfId="0" applyFont="1" applyFill="1" applyBorder="1" applyAlignment="1">
      <alignment horizontal="center" vertical="center" wrapText="1"/>
    </xf>
    <xf numFmtId="0" fontId="40" fillId="12" borderId="33" xfId="0" applyFont="1" applyFill="1" applyBorder="1" applyAlignment="1">
      <alignment horizontal="center" vertical="center" wrapText="1"/>
    </xf>
    <xf numFmtId="164" fontId="42" fillId="12" borderId="36" xfId="6" applyNumberFormat="1" applyFont="1" applyFill="1" applyBorder="1" applyAlignment="1">
      <alignment horizontal="center" vertical="center" wrapText="1"/>
    </xf>
    <xf numFmtId="164" fontId="42" fillId="12" borderId="38" xfId="6" applyNumberFormat="1" applyFont="1" applyFill="1" applyBorder="1" applyAlignment="1">
      <alignment horizontal="center" vertical="center" wrapText="1"/>
    </xf>
    <xf numFmtId="164" fontId="42" fillId="12" borderId="37" xfId="6" applyNumberFormat="1" applyFont="1" applyFill="1" applyBorder="1" applyAlignment="1">
      <alignment horizontal="center" vertical="center" wrapText="1"/>
    </xf>
    <xf numFmtId="164" fontId="42" fillId="12" borderId="0" xfId="6" applyNumberFormat="1" applyFont="1" applyFill="1" applyBorder="1" applyAlignment="1">
      <alignment horizontal="center" vertical="center" wrapText="1"/>
    </xf>
    <xf numFmtId="164" fontId="42" fillId="12" borderId="32" xfId="6" applyNumberFormat="1" applyFont="1" applyFill="1" applyBorder="1" applyAlignment="1">
      <alignment horizontal="center" vertical="center" wrapText="1"/>
    </xf>
    <xf numFmtId="164" fontId="42" fillId="12" borderId="33" xfId="6" applyNumberFormat="1" applyFont="1" applyFill="1" applyBorder="1" applyAlignment="1">
      <alignment horizontal="center" vertical="center" wrapText="1"/>
    </xf>
    <xf numFmtId="164" fontId="42" fillId="12" borderId="39" xfId="6" applyNumberFormat="1" applyFont="1" applyFill="1" applyBorder="1" applyAlignment="1">
      <alignment horizontal="center" vertical="center" wrapText="1"/>
    </xf>
    <xf numFmtId="164" fontId="42" fillId="12" borderId="40" xfId="6" applyNumberFormat="1" applyFont="1" applyFill="1" applyBorder="1" applyAlignment="1">
      <alignment horizontal="center" vertical="center" wrapText="1"/>
    </xf>
    <xf numFmtId="164" fontId="42" fillId="12" borderId="34" xfId="6" applyNumberFormat="1" applyFont="1" applyFill="1" applyBorder="1" applyAlignment="1">
      <alignment horizontal="center" vertical="center" wrapText="1"/>
    </xf>
    <xf numFmtId="164" fontId="39" fillId="12" borderId="33" xfId="6" applyNumberFormat="1" applyFont="1" applyFill="1" applyBorder="1" applyAlignment="1">
      <alignment horizontal="center" vertical="center" wrapText="1"/>
    </xf>
    <xf numFmtId="164" fontId="39" fillId="12" borderId="32" xfId="6" applyNumberFormat="1" applyFont="1" applyFill="1" applyBorder="1" applyAlignment="1">
      <alignment horizontal="center" vertical="center" wrapText="1"/>
    </xf>
    <xf numFmtId="164" fontId="39" fillId="12" borderId="34" xfId="6" applyNumberFormat="1" applyFont="1" applyFill="1" applyBorder="1" applyAlignment="1">
      <alignment horizontal="center" vertical="center" wrapText="1"/>
    </xf>
    <xf numFmtId="0" fontId="39" fillId="12" borderId="51" xfId="0" applyFont="1" applyFill="1" applyBorder="1" applyAlignment="1">
      <alignment horizontal="center" vertical="center" wrapText="1"/>
    </xf>
    <xf numFmtId="0" fontId="39" fillId="12" borderId="52" xfId="0" applyFont="1" applyFill="1" applyBorder="1" applyAlignment="1">
      <alignment horizontal="center" vertical="center" wrapText="1"/>
    </xf>
    <xf numFmtId="0" fontId="39" fillId="12" borderId="53" xfId="0" applyFont="1" applyFill="1" applyBorder="1" applyAlignment="1">
      <alignment horizontal="center" vertical="center" wrapText="1"/>
    </xf>
    <xf numFmtId="0" fontId="40" fillId="12" borderId="48" xfId="0" applyFont="1" applyFill="1" applyBorder="1" applyAlignment="1">
      <alignment horizontal="center" vertical="center" wrapText="1"/>
    </xf>
    <xf numFmtId="0" fontId="40" fillId="12" borderId="49" xfId="0" applyFont="1" applyFill="1" applyBorder="1" applyAlignment="1">
      <alignment horizontal="center" vertical="center" wrapText="1"/>
    </xf>
    <xf numFmtId="0" fontId="40" fillId="12" borderId="50" xfId="0" applyFont="1" applyFill="1" applyBorder="1" applyAlignment="1">
      <alignment horizontal="center" vertical="center" wrapText="1"/>
    </xf>
    <xf numFmtId="0" fontId="42" fillId="12" borderId="57" xfId="0" applyFont="1" applyFill="1" applyBorder="1" applyAlignment="1">
      <alignment horizontal="center" vertical="center" wrapText="1"/>
    </xf>
    <xf numFmtId="0" fontId="42" fillId="12" borderId="42" xfId="0" applyFont="1" applyFill="1" applyBorder="1" applyAlignment="1">
      <alignment horizontal="center" vertical="center" wrapText="1"/>
    </xf>
    <xf numFmtId="0" fontId="42" fillId="12" borderId="58" xfId="0" applyFont="1" applyFill="1" applyBorder="1" applyAlignment="1">
      <alignment horizontal="center" vertical="center" wrapText="1"/>
    </xf>
    <xf numFmtId="0" fontId="42" fillId="12" borderId="43" xfId="0" applyFont="1" applyFill="1" applyBorder="1" applyAlignment="1">
      <alignment horizontal="center" vertical="center" wrapText="1"/>
    </xf>
    <xf numFmtId="0" fontId="39" fillId="12" borderId="55" xfId="0" applyFont="1" applyFill="1" applyBorder="1" applyAlignment="1">
      <alignment horizontal="center" vertical="center" wrapText="1"/>
    </xf>
    <xf numFmtId="0" fontId="39" fillId="12" borderId="41" xfId="0" applyFont="1" applyFill="1" applyBorder="1" applyAlignment="1">
      <alignment horizontal="center" vertical="center" wrapText="1"/>
    </xf>
    <xf numFmtId="0" fontId="39" fillId="12" borderId="58" xfId="0" applyFont="1" applyFill="1" applyBorder="1" applyAlignment="1">
      <alignment horizontal="center" vertical="center" wrapText="1"/>
    </xf>
    <xf numFmtId="0" fontId="39" fillId="12" borderId="43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1" borderId="44" xfId="6" applyNumberFormat="1" applyFont="1" applyFill="1" applyBorder="1" applyAlignment="1">
      <alignment horizontal="center" wrapText="1"/>
    </xf>
    <xf numFmtId="164" fontId="16" fillId="11" borderId="0" xfId="6" applyNumberFormat="1" applyFont="1" applyFill="1" applyBorder="1" applyAlignment="1">
      <alignment horizontal="center" wrapText="1"/>
    </xf>
    <xf numFmtId="164" fontId="16" fillId="11" borderId="11" xfId="6" applyNumberFormat="1" applyFont="1" applyFill="1" applyBorder="1" applyAlignment="1">
      <alignment horizontal="center" wrapText="1"/>
    </xf>
    <xf numFmtId="164" fontId="16" fillId="11" borderId="12" xfId="6" applyNumberFormat="1" applyFont="1" applyFill="1" applyBorder="1" applyAlignment="1">
      <alignment horizontal="center" wrapText="1"/>
    </xf>
    <xf numFmtId="10" fontId="39" fillId="12" borderId="51" xfId="14" applyNumberFormat="1" applyFont="1" applyFill="1" applyBorder="1" applyAlignment="1">
      <alignment horizontal="center" vertical="center" wrapText="1"/>
    </xf>
    <xf numFmtId="10" fontId="39" fillId="12" borderId="52" xfId="14" applyNumberFormat="1" applyFont="1" applyFill="1" applyBorder="1" applyAlignment="1">
      <alignment horizontal="center" vertical="center" wrapText="1"/>
    </xf>
    <xf numFmtId="10" fontId="39" fillId="12" borderId="53" xfId="14" applyNumberFormat="1" applyFont="1" applyFill="1" applyBorder="1" applyAlignment="1">
      <alignment horizontal="center" vertical="center" wrapText="1"/>
    </xf>
    <xf numFmtId="0" fontId="39" fillId="12" borderId="32" xfId="0" applyFont="1" applyFill="1" applyBorder="1" applyAlignment="1">
      <alignment horizontal="center" vertical="center" wrapText="1"/>
    </xf>
    <xf numFmtId="0" fontId="39" fillId="12" borderId="33" xfId="0" applyFont="1" applyFill="1" applyBorder="1" applyAlignment="1">
      <alignment horizontal="center" vertical="center" wrapText="1"/>
    </xf>
    <xf numFmtId="0" fontId="39" fillId="12" borderId="34" xfId="0" applyFont="1" applyFill="1" applyBorder="1" applyAlignment="1">
      <alignment horizontal="center" vertical="center" wrapText="1"/>
    </xf>
    <xf numFmtId="0" fontId="39" fillId="12" borderId="36" xfId="0" applyFont="1" applyFill="1" applyBorder="1" applyAlignment="1">
      <alignment horizontal="center" vertical="center" wrapText="1"/>
    </xf>
    <xf numFmtId="0" fontId="42" fillId="12" borderId="38" xfId="0" applyFont="1" applyFill="1" applyBorder="1" applyAlignment="1">
      <alignment horizontal="center" vertical="center" wrapText="1"/>
    </xf>
    <xf numFmtId="0" fontId="42" fillId="12" borderId="0" xfId="0" applyFont="1" applyFill="1" applyBorder="1" applyAlignment="1">
      <alignment horizontal="center" vertical="center" wrapText="1"/>
    </xf>
    <xf numFmtId="0" fontId="42" fillId="12" borderId="33" xfId="0" applyFont="1" applyFill="1" applyBorder="1" applyAlignment="1">
      <alignment horizontal="center" vertical="center" wrapText="1"/>
    </xf>
    <xf numFmtId="0" fontId="42" fillId="12" borderId="36" xfId="0" applyFont="1" applyFill="1" applyBorder="1" applyAlignment="1">
      <alignment horizontal="center" vertical="center" wrapText="1"/>
    </xf>
    <xf numFmtId="0" fontId="42" fillId="12" borderId="39" xfId="0" applyFont="1" applyFill="1" applyBorder="1" applyAlignment="1">
      <alignment horizontal="center" vertical="center" wrapText="1"/>
    </xf>
    <xf numFmtId="0" fontId="42" fillId="12" borderId="37" xfId="0" applyFont="1" applyFill="1" applyBorder="1" applyAlignment="1">
      <alignment horizontal="center" vertical="center" wrapText="1"/>
    </xf>
    <xf numFmtId="0" fontId="42" fillId="12" borderId="40" xfId="0" applyFont="1" applyFill="1" applyBorder="1" applyAlignment="1">
      <alignment horizontal="center" vertical="center" wrapText="1"/>
    </xf>
    <xf numFmtId="0" fontId="42" fillId="12" borderId="32" xfId="0" applyFont="1" applyFill="1" applyBorder="1" applyAlignment="1">
      <alignment horizontal="center" vertical="center" wrapText="1"/>
    </xf>
    <xf numFmtId="0" fontId="42" fillId="12" borderId="34" xfId="0" applyFont="1" applyFill="1" applyBorder="1" applyAlignment="1">
      <alignment horizontal="center" vertical="center" wrapText="1"/>
    </xf>
    <xf numFmtId="0" fontId="40" fillId="12" borderId="0" xfId="0" applyFont="1" applyFill="1" applyBorder="1" applyAlignment="1">
      <alignment horizontal="center" vertical="center" wrapText="1"/>
    </xf>
    <xf numFmtId="0" fontId="39" fillId="12" borderId="42" xfId="0" applyFont="1" applyFill="1" applyBorder="1" applyAlignment="1">
      <alignment horizontal="center" vertical="center" wrapText="1"/>
    </xf>
    <xf numFmtId="0" fontId="39" fillId="12" borderId="48" xfId="0" applyFont="1" applyFill="1" applyBorder="1" applyAlignment="1">
      <alignment horizontal="center" vertical="center" wrapText="1"/>
    </xf>
    <xf numFmtId="0" fontId="39" fillId="12" borderId="49" xfId="0" applyFont="1" applyFill="1" applyBorder="1" applyAlignment="1">
      <alignment horizontal="center" vertical="center" wrapText="1"/>
    </xf>
    <xf numFmtId="0" fontId="39" fillId="12" borderId="50" xfId="0" applyFont="1" applyFill="1" applyBorder="1" applyAlignment="1">
      <alignment horizontal="center" vertical="center" wrapText="1"/>
    </xf>
    <xf numFmtId="0" fontId="40" fillId="12" borderId="37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center" wrapText="1"/>
    </xf>
    <xf numFmtId="164" fontId="16" fillId="0" borderId="54" xfId="6" applyNumberFormat="1" applyFont="1" applyBorder="1" applyAlignment="1">
      <alignment horizontal="center"/>
    </xf>
    <xf numFmtId="0" fontId="39" fillId="12" borderId="39" xfId="0" applyFont="1" applyFill="1" applyBorder="1" applyAlignment="1">
      <alignment horizontal="center" vertical="center" wrapText="1"/>
    </xf>
    <xf numFmtId="0" fontId="42" fillId="12" borderId="62" xfId="0" applyFont="1" applyFill="1" applyBorder="1" applyAlignment="1">
      <alignment horizontal="center" vertical="center" wrapText="1"/>
    </xf>
    <xf numFmtId="0" fontId="42" fillId="12" borderId="60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vertical="center" wrapText="1"/>
    </xf>
    <xf numFmtId="164" fontId="16" fillId="3" borderId="12" xfId="0" applyNumberFormat="1" applyFont="1" applyFill="1" applyBorder="1" applyAlignment="1">
      <alignment vertical="center" wrapText="1"/>
    </xf>
    <xf numFmtId="164" fontId="39" fillId="12" borderId="48" xfId="6" applyNumberFormat="1" applyFont="1" applyFill="1" applyBorder="1" applyAlignment="1">
      <alignment horizontal="center" vertical="center" wrapText="1"/>
    </xf>
    <xf numFmtId="164" fontId="39" fillId="12" borderId="49" xfId="6" applyNumberFormat="1" applyFont="1" applyFill="1" applyBorder="1" applyAlignment="1">
      <alignment horizontal="center" vertical="center" wrapText="1"/>
    </xf>
    <xf numFmtId="164" fontId="39" fillId="12" borderId="50" xfId="6" applyNumberFormat="1" applyFont="1" applyFill="1" applyBorder="1" applyAlignment="1">
      <alignment horizontal="center" vertical="center" wrapText="1"/>
    </xf>
    <xf numFmtId="164" fontId="42" fillId="12" borderId="55" xfId="6" applyNumberFormat="1" applyFont="1" applyFill="1" applyBorder="1" applyAlignment="1">
      <alignment horizontal="center" vertical="center" wrapText="1"/>
    </xf>
    <xf numFmtId="164" fontId="42" fillId="12" borderId="56" xfId="6" applyNumberFormat="1" applyFont="1" applyFill="1" applyBorder="1" applyAlignment="1">
      <alignment horizontal="center" vertical="center" wrapText="1"/>
    </xf>
    <xf numFmtId="164" fontId="42" fillId="12" borderId="41" xfId="6" applyNumberFormat="1" applyFont="1" applyFill="1" applyBorder="1" applyAlignment="1">
      <alignment horizontal="center" vertical="center" wrapText="1"/>
    </xf>
    <xf numFmtId="164" fontId="42" fillId="12" borderId="57" xfId="6" applyNumberFormat="1" applyFont="1" applyFill="1" applyBorder="1" applyAlignment="1">
      <alignment horizontal="center" vertical="center" wrapText="1"/>
    </xf>
    <xf numFmtId="164" fontId="42" fillId="12" borderId="42" xfId="6" applyNumberFormat="1" applyFont="1" applyFill="1" applyBorder="1" applyAlignment="1">
      <alignment horizontal="center" vertical="center" wrapText="1"/>
    </xf>
    <xf numFmtId="164" fontId="42" fillId="12" borderId="58" xfId="6" applyNumberFormat="1" applyFont="1" applyFill="1" applyBorder="1" applyAlignment="1">
      <alignment horizontal="center" vertical="center" wrapText="1"/>
    </xf>
    <xf numFmtId="164" fontId="42" fillId="12" borderId="59" xfId="6" applyNumberFormat="1" applyFont="1" applyFill="1" applyBorder="1" applyAlignment="1">
      <alignment horizontal="center" vertical="center" wrapText="1"/>
    </xf>
    <xf numFmtId="164" fontId="42" fillId="12" borderId="43" xfId="6" applyNumberFormat="1" applyFont="1" applyFill="1" applyBorder="1" applyAlignment="1">
      <alignment horizontal="center" vertical="center" wrapText="1"/>
    </xf>
    <xf numFmtId="164" fontId="40" fillId="12" borderId="57" xfId="6" applyNumberFormat="1" applyFont="1" applyFill="1" applyBorder="1" applyAlignment="1">
      <alignment horizontal="center" vertical="center" wrapText="1"/>
    </xf>
    <xf numFmtId="164" fontId="40" fillId="12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16" fillId="0" borderId="54" xfId="0" applyNumberFormat="1" applyFont="1" applyBorder="1" applyAlignment="1">
      <alignment horizontal="center"/>
    </xf>
    <xf numFmtId="164" fontId="42" fillId="12" borderId="51" xfId="6" applyNumberFormat="1" applyFont="1" applyFill="1" applyBorder="1" applyAlignment="1">
      <alignment horizontal="center" vertical="center" wrapText="1"/>
    </xf>
    <xf numFmtId="164" fontId="42" fillId="12" borderId="52" xfId="6" applyNumberFormat="1" applyFont="1" applyFill="1" applyBorder="1" applyAlignment="1">
      <alignment horizontal="center" vertical="center" wrapText="1"/>
    </xf>
    <xf numFmtId="164" fontId="42" fillId="12" borderId="53" xfId="6" applyNumberFormat="1" applyFont="1" applyFill="1" applyBorder="1" applyAlignment="1">
      <alignment horizontal="center" vertical="center" wrapText="1"/>
    </xf>
    <xf numFmtId="164" fontId="39" fillId="12" borderId="51" xfId="6" applyNumberFormat="1" applyFont="1" applyFill="1" applyBorder="1" applyAlignment="1">
      <alignment horizontal="center" vertical="center" wrapText="1"/>
    </xf>
    <xf numFmtId="164" fontId="39" fillId="12" borderId="53" xfId="6" applyNumberFormat="1" applyFont="1" applyFill="1" applyBorder="1" applyAlignment="1">
      <alignment horizontal="center" vertical="center" wrapText="1"/>
    </xf>
    <xf numFmtId="164" fontId="40" fillId="12" borderId="48" xfId="6" applyNumberFormat="1" applyFont="1" applyFill="1" applyBorder="1" applyAlignment="1">
      <alignment horizontal="center" vertical="center" wrapText="1"/>
    </xf>
    <xf numFmtId="164" fontId="40" fillId="12" borderId="49" xfId="6" applyNumberFormat="1" applyFont="1" applyFill="1" applyBorder="1" applyAlignment="1">
      <alignment horizontal="center" vertical="center" wrapText="1"/>
    </xf>
    <xf numFmtId="164" fontId="40" fillId="12" borderId="50" xfId="6" applyNumberFormat="1" applyFont="1" applyFill="1" applyBorder="1" applyAlignment="1">
      <alignment horizontal="center" vertical="center" wrapText="1"/>
    </xf>
    <xf numFmtId="164" fontId="39" fillId="12" borderId="52" xfId="6" applyNumberFormat="1" applyFont="1" applyFill="1" applyBorder="1" applyAlignment="1">
      <alignment horizontal="center" vertical="center" wrapText="1"/>
    </xf>
    <xf numFmtId="0" fontId="45" fillId="12" borderId="70" xfId="0" applyFont="1" applyFill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0" xfId="0" applyFont="1" applyFill="1" applyBorder="1" applyAlignment="1">
      <alignment horizontal="center" vertical="center" wrapText="1"/>
    </xf>
    <xf numFmtId="0" fontId="46" fillId="12" borderId="42" xfId="0" applyFont="1" applyFill="1" applyBorder="1" applyAlignment="1">
      <alignment horizontal="center" vertical="center" wrapText="1"/>
    </xf>
    <xf numFmtId="0" fontId="47" fillId="12" borderId="75" xfId="0" applyFont="1" applyFill="1" applyBorder="1" applyAlignment="1">
      <alignment horizontal="center" vertical="center" wrapText="1"/>
    </xf>
    <xf numFmtId="0" fontId="47" fillId="12" borderId="76" xfId="0" applyFont="1" applyFill="1" applyBorder="1" applyAlignment="1">
      <alignment horizontal="center" vertical="center" wrapText="1"/>
    </xf>
    <xf numFmtId="0" fontId="47" fillId="12" borderId="88" xfId="0" applyFont="1" applyFill="1" applyBorder="1" applyAlignment="1">
      <alignment horizontal="center" vertical="center" wrapText="1"/>
    </xf>
    <xf numFmtId="0" fontId="47" fillId="12" borderId="42" xfId="0" applyFont="1" applyFill="1" applyBorder="1" applyAlignment="1">
      <alignment horizontal="center" vertical="center" wrapText="1"/>
    </xf>
    <xf numFmtId="0" fontId="47" fillId="12" borderId="89" xfId="0" applyFont="1" applyFill="1" applyBorder="1" applyAlignment="1">
      <alignment horizontal="center" vertical="center" wrapText="1"/>
    </xf>
    <xf numFmtId="0" fontId="45" fillId="12" borderId="90" xfId="0" applyFont="1" applyFill="1" applyBorder="1" applyAlignment="1">
      <alignment horizontal="center" vertical="center" wrapText="1"/>
    </xf>
    <xf numFmtId="0" fontId="47" fillId="12" borderId="92" xfId="0" applyFont="1" applyFill="1" applyBorder="1" applyAlignment="1">
      <alignment horizontal="center" vertical="center" wrapText="1"/>
    </xf>
    <xf numFmtId="0" fontId="47" fillId="12" borderId="56" xfId="0" applyFont="1" applyFill="1" applyBorder="1" applyAlignment="1">
      <alignment horizontal="center" vertical="center" wrapText="1"/>
    </xf>
    <xf numFmtId="0" fontId="47" fillId="12" borderId="41" xfId="0" applyFont="1" applyFill="1" applyBorder="1" applyAlignment="1">
      <alignment horizontal="center" vertical="center" wrapText="1"/>
    </xf>
    <xf numFmtId="0" fontId="46" fillId="12" borderId="50" xfId="0" applyFont="1" applyFill="1" applyBorder="1" applyAlignment="1">
      <alignment horizontal="center" vertical="center" wrapText="1"/>
    </xf>
    <xf numFmtId="0" fontId="44" fillId="12" borderId="48" xfId="0" applyFont="1" applyFill="1" applyBorder="1" applyAlignment="1">
      <alignment horizontal="center" vertical="center" wrapText="1"/>
    </xf>
    <xf numFmtId="0" fontId="44" fillId="12" borderId="49" xfId="0" applyFont="1" applyFill="1" applyBorder="1" applyAlignment="1">
      <alignment horizontal="center" vertical="center" wrapText="1"/>
    </xf>
    <xf numFmtId="0" fontId="44" fillId="12" borderId="50" xfId="0" applyFont="1" applyFill="1" applyBorder="1" applyAlignment="1">
      <alignment horizontal="center" vertical="center" wrapText="1"/>
    </xf>
    <xf numFmtId="164" fontId="39" fillId="12" borderId="68" xfId="6" applyNumberFormat="1" applyFont="1" applyFill="1" applyBorder="1" applyAlignment="1">
      <alignment horizontal="center" vertical="center" wrapText="1"/>
    </xf>
    <xf numFmtId="164" fontId="39" fillId="12" borderId="47" xfId="6" applyNumberFormat="1" applyFont="1" applyFill="1" applyBorder="1" applyAlignment="1">
      <alignment horizontal="center" vertical="center" wrapText="1"/>
    </xf>
    <xf numFmtId="164" fontId="38" fillId="8" borderId="57" xfId="6" applyNumberFormat="1" applyFont="1" applyFill="1" applyBorder="1" applyAlignment="1">
      <alignment horizontal="center" vertical="center" wrapText="1"/>
    </xf>
    <xf numFmtId="164" fontId="38" fillId="8" borderId="0" xfId="6" applyNumberFormat="1" applyFont="1" applyFill="1" applyBorder="1" applyAlignment="1">
      <alignment horizontal="center" vertical="center" wrapText="1"/>
    </xf>
    <xf numFmtId="164" fontId="36" fillId="8" borderId="61" xfId="6" applyNumberFormat="1" applyFont="1" applyFill="1" applyBorder="1" applyAlignment="1">
      <alignment horizontal="center" vertical="center" wrapText="1"/>
    </xf>
    <xf numFmtId="164" fontId="36" fillId="8" borderId="38" xfId="6" applyNumberFormat="1" applyFont="1" applyFill="1" applyBorder="1" applyAlignment="1">
      <alignment horizontal="center" vertical="center" wrapText="1"/>
    </xf>
    <xf numFmtId="164" fontId="36" fillId="8" borderId="62" xfId="6" applyNumberFormat="1" applyFont="1" applyFill="1" applyBorder="1" applyAlignment="1">
      <alignment horizontal="center" vertical="center" wrapText="1"/>
    </xf>
    <xf numFmtId="164" fontId="36" fillId="8" borderId="57" xfId="6" applyNumberFormat="1" applyFont="1" applyFill="1" applyBorder="1" applyAlignment="1">
      <alignment horizontal="center" vertical="center" wrapText="1"/>
    </xf>
    <xf numFmtId="164" fontId="36" fillId="8" borderId="0" xfId="6" applyNumberFormat="1" applyFont="1" applyFill="1" applyBorder="1" applyAlignment="1">
      <alignment horizontal="center" vertical="center" wrapText="1"/>
    </xf>
    <xf numFmtId="164" fontId="36" fillId="8" borderId="42" xfId="6" applyNumberFormat="1" applyFont="1" applyFill="1" applyBorder="1" applyAlignment="1">
      <alignment horizontal="center" vertical="center" wrapText="1"/>
    </xf>
    <xf numFmtId="164" fontId="36" fillId="8" borderId="63" xfId="6" applyNumberFormat="1" applyFont="1" applyFill="1" applyBorder="1" applyAlignment="1">
      <alignment horizontal="center" vertical="center" wrapText="1"/>
    </xf>
    <xf numFmtId="164" fontId="36" fillId="8" borderId="33" xfId="6" applyNumberFormat="1" applyFont="1" applyFill="1" applyBorder="1" applyAlignment="1">
      <alignment horizontal="center" vertical="center" wrapText="1"/>
    </xf>
    <xf numFmtId="164" fontId="36" fillId="8" borderId="60" xfId="6" applyNumberFormat="1" applyFont="1" applyFill="1" applyBorder="1" applyAlignment="1">
      <alignment horizontal="center" vertical="center" wrapText="1"/>
    </xf>
    <xf numFmtId="164" fontId="36" fillId="8" borderId="55" xfId="6" applyNumberFormat="1" applyFont="1" applyFill="1" applyBorder="1" applyAlignment="1">
      <alignment horizontal="center" vertical="center" wrapText="1"/>
    </xf>
    <xf numFmtId="164" fontId="36" fillId="8" borderId="56" xfId="6" applyNumberFormat="1" applyFont="1" applyFill="1" applyBorder="1" applyAlignment="1">
      <alignment horizontal="center" vertical="center" wrapText="1"/>
    </xf>
    <xf numFmtId="164" fontId="36" fillId="8" borderId="58" xfId="6" applyNumberFormat="1" applyFont="1" applyFill="1" applyBorder="1" applyAlignment="1">
      <alignment horizontal="center" vertical="center" wrapText="1"/>
    </xf>
    <xf numFmtId="164" fontId="36" fillId="8" borderId="59" xfId="6" applyNumberFormat="1" applyFont="1" applyFill="1" applyBorder="1" applyAlignment="1">
      <alignment horizontal="center" vertical="center" wrapText="1"/>
    </xf>
    <xf numFmtId="164" fontId="26" fillId="8" borderId="64" xfId="6" applyNumberFormat="1" applyFont="1" applyFill="1" applyBorder="1" applyAlignment="1">
      <alignment horizontal="center" vertical="center" wrapText="1"/>
    </xf>
    <xf numFmtId="164" fontId="26" fillId="8" borderId="65" xfId="6" applyNumberFormat="1" applyFont="1" applyFill="1" applyBorder="1" applyAlignment="1">
      <alignment horizontal="center" vertical="center" wrapText="1"/>
    </xf>
    <xf numFmtId="164" fontId="26" fillId="8" borderId="66" xfId="6" applyNumberFormat="1" applyFont="1" applyFill="1" applyBorder="1" applyAlignment="1">
      <alignment horizontal="center" vertical="center" wrapText="1"/>
    </xf>
    <xf numFmtId="164" fontId="26" fillId="8" borderId="48" xfId="6" applyNumberFormat="1" applyFont="1" applyFill="1" applyBorder="1" applyAlignment="1">
      <alignment horizontal="center" vertical="center" wrapText="1"/>
    </xf>
    <xf numFmtId="164" fontId="26" fillId="8" borderId="49" xfId="6" applyNumberFormat="1" applyFont="1" applyFill="1" applyBorder="1" applyAlignment="1">
      <alignment horizontal="center" vertical="center" wrapText="1"/>
    </xf>
    <xf numFmtId="0" fontId="26" fillId="8" borderId="51" xfId="0" applyFont="1" applyFill="1" applyBorder="1" applyAlignment="1">
      <alignment horizontal="center" vertical="center" wrapText="1"/>
    </xf>
    <xf numFmtId="0" fontId="26" fillId="8" borderId="52" xfId="0" applyFont="1" applyFill="1" applyBorder="1" applyAlignment="1">
      <alignment horizontal="center" vertical="center" wrapText="1"/>
    </xf>
    <xf numFmtId="0" fontId="26" fillId="8" borderId="53" xfId="0" applyFont="1" applyFill="1" applyBorder="1" applyAlignment="1">
      <alignment horizontal="center" vertical="center" wrapText="1"/>
    </xf>
    <xf numFmtId="49" fontId="16" fillId="3" borderId="44" xfId="0" applyNumberFormat="1" applyFont="1" applyFill="1" applyBorder="1" applyAlignment="1">
      <alignment horizontal="left" wrapText="1"/>
    </xf>
    <xf numFmtId="49" fontId="16" fillId="3" borderId="0" xfId="0" applyNumberFormat="1" applyFont="1" applyFill="1" applyBorder="1" applyAlignment="1">
      <alignment horizontal="left" wrapText="1"/>
    </xf>
    <xf numFmtId="0" fontId="26" fillId="8" borderId="35" xfId="0" applyFont="1" applyFill="1" applyBorder="1" applyAlignment="1">
      <alignment horizontal="center" vertical="center" wrapText="1"/>
    </xf>
    <xf numFmtId="0" fontId="26" fillId="8" borderId="13" xfId="0" applyFont="1" applyFill="1" applyBorder="1" applyAlignment="1">
      <alignment horizontal="center" vertical="center" wrapText="1"/>
    </xf>
    <xf numFmtId="0" fontId="26" fillId="8" borderId="15" xfId="0" applyFont="1" applyFill="1" applyBorder="1" applyAlignment="1">
      <alignment horizontal="center" vertical="center" wrapText="1"/>
    </xf>
    <xf numFmtId="0" fontId="26" fillId="8" borderId="45" xfId="0" applyFont="1" applyFill="1" applyBorder="1" applyAlignment="1">
      <alignment horizontal="center" vertical="center" wrapText="1"/>
    </xf>
    <xf numFmtId="0" fontId="26" fillId="8" borderId="37" xfId="0" applyFont="1" applyFill="1" applyBorder="1" applyAlignment="1">
      <alignment horizontal="center" vertical="center" wrapText="1"/>
    </xf>
    <xf numFmtId="0" fontId="26" fillId="8" borderId="47" xfId="0" applyFont="1" applyFill="1" applyBorder="1" applyAlignment="1">
      <alignment horizontal="center" vertical="center" wrapText="1"/>
    </xf>
    <xf numFmtId="0" fontId="26" fillId="8" borderId="46" xfId="0" applyFont="1" applyFill="1" applyBorder="1" applyAlignment="1">
      <alignment horizontal="center" vertical="center" wrapText="1"/>
    </xf>
    <xf numFmtId="0" fontId="6" fillId="0" borderId="8" xfId="0" applyFont="1" applyBorder="1" applyAlignment="1" applyProtection="1">
      <alignment horizontal="center"/>
    </xf>
    <xf numFmtId="0" fontId="37" fillId="6" borderId="2" xfId="0" applyFont="1" applyFill="1" applyBorder="1" applyAlignment="1">
      <alignment horizontal="center" vertical="center" wrapText="1"/>
    </xf>
    <xf numFmtId="0" fontId="37" fillId="6" borderId="3" xfId="0" applyFont="1" applyFill="1" applyBorder="1" applyAlignment="1">
      <alignment horizontal="center" vertical="center" wrapText="1"/>
    </xf>
    <xf numFmtId="0" fontId="37" fillId="6" borderId="7" xfId="0" applyFont="1" applyFill="1" applyBorder="1" applyAlignment="1">
      <alignment horizontal="center" vertical="center" wrapText="1"/>
    </xf>
    <xf numFmtId="0" fontId="37" fillId="6" borderId="2" xfId="0" applyFont="1" applyFill="1" applyBorder="1" applyAlignment="1">
      <alignment horizontal="center" vertical="center" textRotation="90" wrapText="1"/>
    </xf>
    <xf numFmtId="0" fontId="37" fillId="6" borderId="3" xfId="0" applyFont="1" applyFill="1" applyBorder="1" applyAlignment="1">
      <alignment horizontal="center" vertical="center" textRotation="90" wrapText="1"/>
    </xf>
    <xf numFmtId="0" fontId="37" fillId="6" borderId="7" xfId="0" applyFont="1" applyFill="1" applyBorder="1" applyAlignment="1">
      <alignment horizontal="center" vertical="center" textRotation="90" wrapText="1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17" fillId="6" borderId="9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3" fillId="2" borderId="8" xfId="0" applyFont="1" applyFill="1" applyBorder="1" applyAlignment="1" applyProtection="1">
      <alignment horizontal="center"/>
    </xf>
    <xf numFmtId="10" fontId="21" fillId="3" borderId="93" xfId="14" applyNumberFormat="1" applyFont="1" applyFill="1" applyBorder="1" applyAlignment="1">
      <alignment horizontal="left" wrapText="1"/>
    </xf>
    <xf numFmtId="10" fontId="16" fillId="3" borderId="33" xfId="14" applyNumberFormat="1" applyFont="1" applyFill="1" applyBorder="1" applyAlignment="1">
      <alignment horizontal="left" wrapText="1"/>
    </xf>
    <xf numFmtId="166" fontId="16" fillId="0" borderId="0" xfId="6" applyNumberFormat="1" applyFont="1" applyFill="1"/>
    <xf numFmtId="0" fontId="26" fillId="12" borderId="35" xfId="0" applyFont="1" applyFill="1" applyBorder="1" applyAlignment="1">
      <alignment horizontal="center" vertical="center" wrapText="1"/>
    </xf>
    <xf numFmtId="0" fontId="26" fillId="12" borderId="45" xfId="0" applyFont="1" applyFill="1" applyBorder="1" applyAlignment="1">
      <alignment horizontal="center" vertical="center" wrapText="1"/>
    </xf>
    <xf numFmtId="0" fontId="26" fillId="12" borderId="51" xfId="0" applyFont="1" applyFill="1" applyBorder="1" applyAlignment="1">
      <alignment horizontal="center" vertical="center" wrapText="1"/>
    </xf>
    <xf numFmtId="164" fontId="38" fillId="12" borderId="57" xfId="6" applyNumberFormat="1" applyFont="1" applyFill="1" applyBorder="1" applyAlignment="1">
      <alignment horizontal="center" vertical="center" wrapText="1"/>
    </xf>
    <xf numFmtId="164" fontId="38" fillId="12" borderId="0" xfId="6" applyNumberFormat="1" applyFont="1" applyFill="1" applyBorder="1" applyAlignment="1">
      <alignment horizontal="center" vertical="center" wrapText="1"/>
    </xf>
    <xf numFmtId="0" fontId="26" fillId="12" borderId="13" xfId="0" applyFont="1" applyFill="1" applyBorder="1" applyAlignment="1">
      <alignment horizontal="center" vertical="center" wrapText="1"/>
    </xf>
    <xf numFmtId="0" fontId="26" fillId="12" borderId="37" xfId="0" applyFont="1" applyFill="1" applyBorder="1" applyAlignment="1">
      <alignment horizontal="center" vertical="center" wrapText="1"/>
    </xf>
    <xf numFmtId="0" fontId="26" fillId="12" borderId="46" xfId="0" applyFont="1" applyFill="1" applyBorder="1" applyAlignment="1">
      <alignment horizontal="center" vertical="center" wrapText="1"/>
    </xf>
    <xf numFmtId="0" fontId="26" fillId="12" borderId="52" xfId="0" applyFont="1" applyFill="1" applyBorder="1" applyAlignment="1">
      <alignment horizontal="center" vertical="center" wrapText="1"/>
    </xf>
    <xf numFmtId="164" fontId="36" fillId="12" borderId="61" xfId="6" applyNumberFormat="1" applyFont="1" applyFill="1" applyBorder="1" applyAlignment="1">
      <alignment horizontal="center" vertical="center" wrapText="1"/>
    </xf>
    <xf numFmtId="164" fontId="36" fillId="12" borderId="38" xfId="6" applyNumberFormat="1" applyFont="1" applyFill="1" applyBorder="1" applyAlignment="1">
      <alignment horizontal="center" vertical="center" wrapText="1"/>
    </xf>
    <xf numFmtId="164" fontId="36" fillId="12" borderId="62" xfId="6" applyNumberFormat="1" applyFont="1" applyFill="1" applyBorder="1" applyAlignment="1">
      <alignment horizontal="center" vertical="center" wrapText="1"/>
    </xf>
    <xf numFmtId="164" fontId="36" fillId="12" borderId="55" xfId="6" applyNumberFormat="1" applyFont="1" applyFill="1" applyBorder="1" applyAlignment="1">
      <alignment horizontal="center" vertical="center" wrapText="1"/>
    </xf>
    <xf numFmtId="164" fontId="36" fillId="12" borderId="56" xfId="6" applyNumberFormat="1" applyFont="1" applyFill="1" applyBorder="1" applyAlignment="1">
      <alignment horizontal="center" vertical="center" wrapText="1"/>
    </xf>
    <xf numFmtId="164" fontId="36" fillId="12" borderId="57" xfId="6" applyNumberFormat="1" applyFont="1" applyFill="1" applyBorder="1" applyAlignment="1">
      <alignment horizontal="center" vertical="center" wrapText="1"/>
    </xf>
    <xf numFmtId="164" fontId="36" fillId="12" borderId="0" xfId="6" applyNumberFormat="1" applyFont="1" applyFill="1" applyBorder="1" applyAlignment="1">
      <alignment horizontal="center" vertical="center" wrapText="1"/>
    </xf>
    <xf numFmtId="164" fontId="36" fillId="12" borderId="42" xfId="6" applyNumberFormat="1" applyFont="1" applyFill="1" applyBorder="1" applyAlignment="1">
      <alignment horizontal="center" vertical="center" wrapText="1"/>
    </xf>
    <xf numFmtId="164" fontId="36" fillId="12" borderId="63" xfId="6" applyNumberFormat="1" applyFont="1" applyFill="1" applyBorder="1" applyAlignment="1">
      <alignment horizontal="center" vertical="center" wrapText="1"/>
    </xf>
    <xf numFmtId="164" fontId="36" fillId="12" borderId="33" xfId="6" applyNumberFormat="1" applyFont="1" applyFill="1" applyBorder="1" applyAlignment="1">
      <alignment horizontal="center" vertical="center" wrapText="1"/>
    </xf>
    <xf numFmtId="164" fontId="36" fillId="12" borderId="60" xfId="6" applyNumberFormat="1" applyFont="1" applyFill="1" applyBorder="1" applyAlignment="1">
      <alignment horizontal="center" vertical="center" wrapText="1"/>
    </xf>
    <xf numFmtId="164" fontId="36" fillId="12" borderId="58" xfId="6" applyNumberFormat="1" applyFont="1" applyFill="1" applyBorder="1" applyAlignment="1">
      <alignment horizontal="center" vertical="center" wrapText="1"/>
    </xf>
    <xf numFmtId="164" fontId="36" fillId="12" borderId="59" xfId="6" applyNumberFormat="1" applyFont="1" applyFill="1" applyBorder="1" applyAlignment="1">
      <alignment horizontal="center" vertical="center" wrapText="1"/>
    </xf>
    <xf numFmtId="0" fontId="26" fillId="12" borderId="15" xfId="0" applyFont="1" applyFill="1" applyBorder="1" applyAlignment="1">
      <alignment horizontal="center" vertical="center" wrapText="1"/>
    </xf>
    <xf numFmtId="0" fontId="26" fillId="12" borderId="47" xfId="0" applyFont="1" applyFill="1" applyBorder="1" applyAlignment="1">
      <alignment horizontal="center" vertical="center" wrapText="1"/>
    </xf>
    <xf numFmtId="0" fontId="26" fillId="12" borderId="53" xfId="0" applyFont="1" applyFill="1" applyBorder="1" applyAlignment="1">
      <alignment horizontal="center" vertical="center" wrapText="1"/>
    </xf>
    <xf numFmtId="164" fontId="26" fillId="12" borderId="64" xfId="6" applyNumberFormat="1" applyFont="1" applyFill="1" applyBorder="1" applyAlignment="1">
      <alignment horizontal="center" vertical="center" wrapText="1"/>
    </xf>
    <xf numFmtId="164" fontId="26" fillId="12" borderId="65" xfId="6" applyNumberFormat="1" applyFont="1" applyFill="1" applyBorder="1" applyAlignment="1">
      <alignment horizontal="center" vertical="center" wrapText="1"/>
    </xf>
    <xf numFmtId="164" fontId="26" fillId="12" borderId="66" xfId="6" applyNumberFormat="1" applyFont="1" applyFill="1" applyBorder="1" applyAlignment="1">
      <alignment horizontal="center" vertical="center" wrapText="1"/>
    </xf>
    <xf numFmtId="164" fontId="26" fillId="12" borderId="48" xfId="6" applyNumberFormat="1" applyFont="1" applyFill="1" applyBorder="1" applyAlignment="1">
      <alignment horizontal="center" vertical="center" wrapText="1"/>
    </xf>
    <xf numFmtId="164" fontId="26" fillId="12" borderId="49" xfId="6" applyNumberFormat="1" applyFont="1" applyFill="1" applyBorder="1" applyAlignment="1">
      <alignment horizontal="center" vertical="center" wrapText="1"/>
    </xf>
    <xf numFmtId="0" fontId="27" fillId="12" borderId="15" xfId="0" applyFont="1" applyFill="1" applyBorder="1" applyAlignment="1">
      <alignment horizontal="center" wrapText="1"/>
    </xf>
    <xf numFmtId="0" fontId="26" fillId="12" borderId="15" xfId="0" applyFont="1" applyFill="1" applyBorder="1" applyAlignment="1">
      <alignment horizontal="center" wrapText="1"/>
    </xf>
    <xf numFmtId="164" fontId="26" fillId="12" borderId="15" xfId="6" applyNumberFormat="1" applyFont="1" applyFill="1" applyBorder="1" applyAlignment="1">
      <alignment horizontal="center" wrapText="1"/>
    </xf>
    <xf numFmtId="10" fontId="32" fillId="12" borderId="23" xfId="0" applyNumberFormat="1" applyFont="1" applyFill="1" applyBorder="1" applyAlignment="1">
      <alignment horizontal="center"/>
    </xf>
    <xf numFmtId="10" fontId="32" fillId="12" borderId="19" xfId="0" applyNumberFormat="1" applyFont="1" applyFill="1" applyBorder="1" applyAlignment="1">
      <alignment horizontal="center"/>
    </xf>
    <xf numFmtId="0" fontId="29" fillId="12" borderId="19" xfId="12" applyFont="1" applyFill="1" applyBorder="1" applyAlignment="1" applyProtection="1">
      <alignment vertical="center"/>
    </xf>
    <xf numFmtId="10" fontId="0" fillId="12" borderId="0" xfId="0" applyNumberFormat="1" applyFill="1"/>
    <xf numFmtId="10" fontId="32" fillId="12" borderId="22" xfId="0" applyNumberFormat="1" applyFont="1" applyFill="1" applyBorder="1" applyAlignment="1">
      <alignment horizontal="center"/>
    </xf>
    <xf numFmtId="10" fontId="32" fillId="12" borderId="6" xfId="0" applyNumberFormat="1" applyFont="1" applyFill="1" applyBorder="1" applyAlignment="1">
      <alignment horizontal="center"/>
    </xf>
    <xf numFmtId="10" fontId="16" fillId="3" borderId="33" xfId="14" applyNumberFormat="1" applyFont="1" applyFill="1" applyBorder="1" applyAlignment="1">
      <alignment horizontal="left" wrapText="1"/>
    </xf>
    <xf numFmtId="166" fontId="15" fillId="0" borderId="0" xfId="19" applyNumberFormat="1" applyFont="1" applyAlignment="1">
      <alignment horizontal="right"/>
    </xf>
    <xf numFmtId="0" fontId="15" fillId="0" borderId="0" xfId="0" applyNumberFormat="1" applyFont="1" applyAlignment="1">
      <alignment horizontal="right"/>
    </xf>
    <xf numFmtId="10" fontId="32" fillId="0" borderId="6" xfId="0" applyNumberFormat="1" applyFont="1" applyFill="1" applyBorder="1" applyAlignment="1">
      <alignment horizontal="center"/>
    </xf>
    <xf numFmtId="0" fontId="34" fillId="12" borderId="26" xfId="0" applyFont="1" applyFill="1" applyBorder="1" applyAlignment="1">
      <alignment horizontal="center" vertical="center" wrapText="1"/>
    </xf>
    <xf numFmtId="0" fontId="34" fillId="12" borderId="27" xfId="0" applyFont="1" applyFill="1" applyBorder="1" applyAlignment="1">
      <alignment horizontal="center" vertical="center" wrapText="1"/>
    </xf>
    <xf numFmtId="0" fontId="34" fillId="12" borderId="28" xfId="0" applyFont="1" applyFill="1" applyBorder="1" applyAlignment="1">
      <alignment horizontal="center" vertical="center" wrapText="1"/>
    </xf>
  </cellXfs>
  <cellStyles count="23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21"/>
    <cellStyle name="Millares 3 3" xfId="20"/>
    <cellStyle name="Millares 4" xfId="19"/>
    <cellStyle name="Millares 6" xfId="8"/>
    <cellStyle name="Millares 6 2" xfId="22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16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C00000"/>
      </font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3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514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272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101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53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17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26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13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28</v>
          </cell>
        </row>
        <row r="14">
          <cell r="H14" t="str">
            <v>105700-CECOF VILLA EL INDIO</v>
          </cell>
          <cell r="I14">
            <v>28</v>
          </cell>
          <cell r="J14">
            <v>1</v>
          </cell>
          <cell r="K14">
            <v>1</v>
          </cell>
          <cell r="L14">
            <v>2</v>
          </cell>
          <cell r="M14">
            <v>3</v>
          </cell>
        </row>
        <row r="15">
          <cell r="H15" t="str">
            <v>105702-CECOF VILLA LAMBERT</v>
          </cell>
          <cell r="I15">
            <v>1</v>
          </cell>
          <cell r="J15">
            <v>1</v>
          </cell>
          <cell r="K15">
            <v>1</v>
          </cell>
          <cell r="L15">
            <v>1</v>
          </cell>
          <cell r="M15">
            <v>1</v>
          </cell>
        </row>
        <row r="16">
          <cell r="H16" t="str">
            <v>04102-COQUIMBO</v>
          </cell>
          <cell r="I16">
            <v>127</v>
          </cell>
          <cell r="J16">
            <v>101</v>
          </cell>
          <cell r="K16">
            <v>141</v>
          </cell>
          <cell r="L16">
            <v>137</v>
          </cell>
          <cell r="M16">
            <v>506</v>
          </cell>
        </row>
        <row r="17">
          <cell r="H17" t="str">
            <v>105101-HOSPITAL COQUIMBO</v>
          </cell>
          <cell r="I17">
            <v>44</v>
          </cell>
          <cell r="J17">
            <v>26</v>
          </cell>
          <cell r="K17">
            <v>43</v>
          </cell>
          <cell r="L17">
            <v>30</v>
          </cell>
          <cell r="M17">
            <v>143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37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16</v>
          </cell>
        </row>
        <row r="21">
          <cell r="H21" t="str">
            <v>105321-CES. RURAL  TONGOY</v>
          </cell>
          <cell r="I21">
            <v>16</v>
          </cell>
          <cell r="J21">
            <v>6</v>
          </cell>
          <cell r="K21">
            <v>2</v>
          </cell>
          <cell r="L21">
            <v>3</v>
          </cell>
          <cell r="M21">
            <v>11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216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8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7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12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9</v>
          </cell>
        </row>
        <row r="29">
          <cell r="H29" t="str">
            <v>04104-LA HIGUERA</v>
          </cell>
          <cell r="I29">
            <v>9</v>
          </cell>
          <cell r="J29">
            <v>9</v>
          </cell>
          <cell r="K29">
            <v>9</v>
          </cell>
          <cell r="L29">
            <v>5</v>
          </cell>
          <cell r="M29">
            <v>5</v>
          </cell>
        </row>
        <row r="30">
          <cell r="H30" t="str">
            <v>105314-CES. LA HIGUERA</v>
          </cell>
          <cell r="I30">
            <v>5</v>
          </cell>
          <cell r="J30">
            <v>5</v>
          </cell>
          <cell r="K30">
            <v>5</v>
          </cell>
          <cell r="L30">
            <v>2</v>
          </cell>
          <cell r="M30">
            <v>2</v>
          </cell>
        </row>
        <row r="31">
          <cell r="H31" t="str">
            <v xml:space="preserve">105500-P.S.R. CALETA HORNOS        </v>
          </cell>
          <cell r="I31">
            <v>2</v>
          </cell>
          <cell r="J31">
            <v>2</v>
          </cell>
          <cell r="K31">
            <v>2</v>
          </cell>
          <cell r="L31">
            <v>1</v>
          </cell>
          <cell r="M31">
            <v>1</v>
          </cell>
        </row>
        <row r="32">
          <cell r="H32" t="str">
            <v>105505-P.S.R. LOS CHOROS</v>
          </cell>
          <cell r="I32">
            <v>1</v>
          </cell>
          <cell r="J32">
            <v>1</v>
          </cell>
          <cell r="K32">
            <v>1</v>
          </cell>
          <cell r="L32">
            <v>2</v>
          </cell>
          <cell r="M32">
            <v>2</v>
          </cell>
        </row>
        <row r="33">
          <cell r="H33" t="str">
            <v>04105-PAIHUANO</v>
          </cell>
          <cell r="I33">
            <v>2</v>
          </cell>
          <cell r="J33">
            <v>2</v>
          </cell>
          <cell r="K33">
            <v>1</v>
          </cell>
          <cell r="L33">
            <v>5</v>
          </cell>
          <cell r="M33">
            <v>6</v>
          </cell>
        </row>
        <row r="34">
          <cell r="H34" t="str">
            <v>105306-CES. PAIHUANO</v>
          </cell>
          <cell r="I34">
            <v>6</v>
          </cell>
          <cell r="J34">
            <v>6</v>
          </cell>
          <cell r="K34">
            <v>1</v>
          </cell>
          <cell r="L34">
            <v>5</v>
          </cell>
          <cell r="M34">
            <v>6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7</v>
          </cell>
          <cell r="L35">
            <v>13</v>
          </cell>
          <cell r="M35">
            <v>28</v>
          </cell>
        </row>
        <row r="36">
          <cell r="H36" t="str">
            <v>105107-HOSPITAL VICUÑA</v>
          </cell>
          <cell r="I36">
            <v>28</v>
          </cell>
          <cell r="J36">
            <v>28</v>
          </cell>
          <cell r="K36">
            <v>4</v>
          </cell>
          <cell r="L36">
            <v>9</v>
          </cell>
          <cell r="M36">
            <v>13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K37">
            <v>1</v>
          </cell>
          <cell r="L37">
            <v>1</v>
          </cell>
          <cell r="M37">
            <v>3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K38">
            <v>2</v>
          </cell>
          <cell r="L38">
            <v>2</v>
          </cell>
          <cell r="M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2</v>
          </cell>
        </row>
        <row r="40">
          <cell r="H40" t="str">
            <v>105473-P.S.R. TALCUNA</v>
          </cell>
          <cell r="I40">
            <v>2</v>
          </cell>
          <cell r="J40">
            <v>2</v>
          </cell>
          <cell r="K40">
            <v>1</v>
          </cell>
          <cell r="L40">
            <v>1</v>
          </cell>
          <cell r="M40">
            <v>2</v>
          </cell>
        </row>
        <row r="41">
          <cell r="H41" t="str">
            <v>105502-P.S.R. CALINGASTA</v>
          </cell>
          <cell r="I41">
            <v>2</v>
          </cell>
          <cell r="J41">
            <v>2</v>
          </cell>
          <cell r="K41">
            <v>2</v>
          </cell>
          <cell r="L41">
            <v>2</v>
          </cell>
          <cell r="M41">
            <v>4</v>
          </cell>
        </row>
        <row r="42">
          <cell r="H42" t="str">
            <v>04201-ILLAPEL</v>
          </cell>
          <cell r="I42">
            <v>15</v>
          </cell>
          <cell r="J42">
            <v>18</v>
          </cell>
          <cell r="K42">
            <v>19</v>
          </cell>
          <cell r="L42">
            <v>10</v>
          </cell>
          <cell r="M42">
            <v>62</v>
          </cell>
        </row>
        <row r="43">
          <cell r="H43" t="str">
            <v>105103-HOSPITAL ILLAPEL</v>
          </cell>
          <cell r="I43">
            <v>12</v>
          </cell>
          <cell r="J43">
            <v>16</v>
          </cell>
          <cell r="K43">
            <v>19</v>
          </cell>
          <cell r="L43">
            <v>10</v>
          </cell>
          <cell r="M43">
            <v>57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K44">
            <v>2</v>
          </cell>
          <cell r="L44">
            <v>2</v>
          </cell>
          <cell r="M44">
            <v>5</v>
          </cell>
        </row>
        <row r="45">
          <cell r="H45" t="str">
            <v>04202-CANELA</v>
          </cell>
          <cell r="I45">
            <v>12</v>
          </cell>
          <cell r="J45">
            <v>10</v>
          </cell>
          <cell r="K45">
            <v>11</v>
          </cell>
          <cell r="L45">
            <v>8</v>
          </cell>
          <cell r="M45">
            <v>41</v>
          </cell>
        </row>
        <row r="46">
          <cell r="H46" t="str">
            <v>105309-CES. RURAL 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41</v>
          </cell>
        </row>
        <row r="47">
          <cell r="H47" t="str">
            <v>04203-LOS VILOS</v>
          </cell>
          <cell r="I47">
            <v>12</v>
          </cell>
          <cell r="J47">
            <v>7</v>
          </cell>
          <cell r="K47">
            <v>8</v>
          </cell>
          <cell r="L47">
            <v>38</v>
          </cell>
          <cell r="M47">
            <v>65</v>
          </cell>
        </row>
        <row r="48">
          <cell r="H48" t="str">
            <v>105108-HOSPITAL LOS VILOS</v>
          </cell>
          <cell r="I48">
            <v>12</v>
          </cell>
          <cell r="J48">
            <v>7</v>
          </cell>
          <cell r="K48">
            <v>8</v>
          </cell>
          <cell r="L48">
            <v>30</v>
          </cell>
          <cell r="M48">
            <v>57</v>
          </cell>
        </row>
        <row r="49">
          <cell r="H49" t="str">
            <v xml:space="preserve">105478-P.S.R. CAIMANES                   </v>
          </cell>
          <cell r="I49">
            <v>57</v>
          </cell>
          <cell r="J49">
            <v>57</v>
          </cell>
          <cell r="K49">
            <v>57</v>
          </cell>
          <cell r="L49">
            <v>2</v>
          </cell>
          <cell r="M49">
            <v>2</v>
          </cell>
        </row>
        <row r="50">
          <cell r="H50" t="str">
            <v>105480-P.S.R. QUILIMARI</v>
          </cell>
          <cell r="I50">
            <v>2</v>
          </cell>
          <cell r="J50">
            <v>2</v>
          </cell>
          <cell r="K50">
            <v>2</v>
          </cell>
          <cell r="L50">
            <v>6</v>
          </cell>
          <cell r="M50">
            <v>6</v>
          </cell>
        </row>
        <row r="51">
          <cell r="H51" t="str">
            <v>04204-SALAMANCA</v>
          </cell>
          <cell r="I51">
            <v>4</v>
          </cell>
          <cell r="J51">
            <v>6</v>
          </cell>
          <cell r="K51">
            <v>14</v>
          </cell>
          <cell r="L51">
            <v>1</v>
          </cell>
          <cell r="M51">
            <v>25</v>
          </cell>
        </row>
        <row r="52">
          <cell r="H52" t="str">
            <v>105104-HOSPITAL SALAMANCA</v>
          </cell>
          <cell r="I52">
            <v>4</v>
          </cell>
          <cell r="J52">
            <v>6</v>
          </cell>
          <cell r="K52">
            <v>14</v>
          </cell>
          <cell r="L52">
            <v>1</v>
          </cell>
          <cell r="M52">
            <v>25</v>
          </cell>
        </row>
        <row r="53">
          <cell r="H53" t="str">
            <v>04301-OVALLE</v>
          </cell>
          <cell r="I53">
            <v>63</v>
          </cell>
          <cell r="J53">
            <v>50</v>
          </cell>
          <cell r="K53">
            <v>42</v>
          </cell>
          <cell r="L53">
            <v>37</v>
          </cell>
          <cell r="M53">
            <v>192</v>
          </cell>
        </row>
        <row r="54">
          <cell r="H54" t="str">
            <v>105102-HOSPITAL OVALLE</v>
          </cell>
          <cell r="I54">
            <v>44</v>
          </cell>
          <cell r="J54">
            <v>26</v>
          </cell>
          <cell r="K54">
            <v>26</v>
          </cell>
          <cell r="L54">
            <v>24</v>
          </cell>
          <cell r="M54">
            <v>120</v>
          </cell>
        </row>
        <row r="55">
          <cell r="H55" t="str">
            <v>105315-CES. RURAL C. DE TAMAYA</v>
          </cell>
          <cell r="I55">
            <v>120</v>
          </cell>
          <cell r="J55">
            <v>1</v>
          </cell>
          <cell r="K55">
            <v>1</v>
          </cell>
          <cell r="L55">
            <v>1</v>
          </cell>
          <cell r="M55">
            <v>1</v>
          </cell>
        </row>
        <row r="56">
          <cell r="H56" t="str">
            <v>105317-CES. JORGE JORDAN D.</v>
          </cell>
          <cell r="I56">
            <v>12</v>
          </cell>
          <cell r="J56">
            <v>13</v>
          </cell>
          <cell r="K56">
            <v>6</v>
          </cell>
          <cell r="L56">
            <v>3</v>
          </cell>
          <cell r="M56">
            <v>34</v>
          </cell>
        </row>
        <row r="57">
          <cell r="H57" t="str">
            <v>105322-CES. MARCOS MACUADA</v>
          </cell>
          <cell r="I57">
            <v>7</v>
          </cell>
          <cell r="J57">
            <v>8</v>
          </cell>
          <cell r="K57">
            <v>7</v>
          </cell>
          <cell r="L57">
            <v>4</v>
          </cell>
          <cell r="M57">
            <v>26</v>
          </cell>
        </row>
        <row r="58">
          <cell r="H58" t="str">
            <v>105324-CES. SOTAQUI</v>
          </cell>
          <cell r="I58">
            <v>26</v>
          </cell>
          <cell r="J58">
            <v>26</v>
          </cell>
          <cell r="K58">
            <v>26</v>
          </cell>
          <cell r="L58">
            <v>2</v>
          </cell>
          <cell r="M58">
            <v>2</v>
          </cell>
        </row>
        <row r="59">
          <cell r="H59" t="str">
            <v>105722-CECOF SAN JOSE DE LA DEHESA</v>
          </cell>
          <cell r="I59">
            <v>2</v>
          </cell>
          <cell r="J59">
            <v>2</v>
          </cell>
          <cell r="K59">
            <v>3</v>
          </cell>
          <cell r="L59">
            <v>3</v>
          </cell>
          <cell r="M59">
            <v>5</v>
          </cell>
        </row>
        <row r="60">
          <cell r="H60" t="str">
            <v>105723-CECOF LIMARI</v>
          </cell>
          <cell r="I60">
            <v>5</v>
          </cell>
          <cell r="J60">
            <v>5</v>
          </cell>
          <cell r="K60">
            <v>5</v>
          </cell>
          <cell r="L60">
            <v>2</v>
          </cell>
          <cell r="M60">
            <v>2</v>
          </cell>
        </row>
        <row r="61">
          <cell r="H61" t="str">
            <v>200258-CECOF LOS COPIHUES</v>
          </cell>
          <cell r="I61">
            <v>2</v>
          </cell>
          <cell r="J61">
            <v>2</v>
          </cell>
          <cell r="K61">
            <v>2</v>
          </cell>
          <cell r="L61">
            <v>2</v>
          </cell>
          <cell r="M61">
            <v>2</v>
          </cell>
        </row>
        <row r="62">
          <cell r="H62" t="str">
            <v>04302-COMBARBALÁ</v>
          </cell>
          <cell r="I62">
            <v>2</v>
          </cell>
          <cell r="J62">
            <v>2</v>
          </cell>
          <cell r="K62">
            <v>9</v>
          </cell>
          <cell r="L62">
            <v>11</v>
          </cell>
          <cell r="M62">
            <v>20</v>
          </cell>
        </row>
        <row r="63">
          <cell r="H63" t="str">
            <v>105105-HOSPITAL COMBARBALA</v>
          </cell>
          <cell r="I63">
            <v>20</v>
          </cell>
          <cell r="J63">
            <v>20</v>
          </cell>
          <cell r="K63">
            <v>7</v>
          </cell>
          <cell r="L63">
            <v>10</v>
          </cell>
          <cell r="M63">
            <v>17</v>
          </cell>
        </row>
        <row r="64">
          <cell r="H64" t="str">
            <v>105434-P.S.R. SAN MARCOS</v>
          </cell>
          <cell r="I64">
            <v>17</v>
          </cell>
          <cell r="J64">
            <v>17</v>
          </cell>
          <cell r="K64">
            <v>0</v>
          </cell>
          <cell r="L64">
            <v>1</v>
          </cell>
          <cell r="M64">
            <v>1</v>
          </cell>
        </row>
        <row r="65">
          <cell r="H65" t="str">
            <v>105460-P.S.R. COGOTI 18</v>
          </cell>
          <cell r="I65">
            <v>1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</row>
        <row r="66">
          <cell r="H66" t="str">
            <v>105463-P.S.R. QUILITAPIA</v>
          </cell>
          <cell r="I66">
            <v>0</v>
          </cell>
          <cell r="J66">
            <v>0</v>
          </cell>
          <cell r="K66">
            <v>1</v>
          </cell>
          <cell r="L66">
            <v>1</v>
          </cell>
          <cell r="M66">
            <v>1</v>
          </cell>
        </row>
        <row r="67">
          <cell r="H67" t="str">
            <v>105490-P.S.R. EL DURAZNO</v>
          </cell>
          <cell r="I67">
            <v>1</v>
          </cell>
          <cell r="J67">
            <v>1</v>
          </cell>
          <cell r="K67">
            <v>1</v>
          </cell>
          <cell r="L67">
            <v>1</v>
          </cell>
          <cell r="M67">
            <v>1</v>
          </cell>
        </row>
        <row r="68">
          <cell r="H68" t="str">
            <v>04304-MONTE PATRIA</v>
          </cell>
          <cell r="I68">
            <v>3</v>
          </cell>
          <cell r="J68">
            <v>0</v>
          </cell>
          <cell r="K68">
            <v>3</v>
          </cell>
          <cell r="L68">
            <v>6</v>
          </cell>
          <cell r="M68">
            <v>12</v>
          </cell>
        </row>
        <row r="69">
          <cell r="H69" t="str">
            <v>105307-CES. RURAL MONTE PATRIA</v>
          </cell>
          <cell r="I69">
            <v>1</v>
          </cell>
          <cell r="J69">
            <v>0</v>
          </cell>
          <cell r="K69">
            <v>1</v>
          </cell>
          <cell r="L69">
            <v>1</v>
          </cell>
          <cell r="M69">
            <v>2</v>
          </cell>
        </row>
        <row r="70">
          <cell r="H70" t="str">
            <v>105311-CES. RURAL CHAÑARAL ALTO</v>
          </cell>
          <cell r="I70">
            <v>2</v>
          </cell>
          <cell r="J70">
            <v>2</v>
          </cell>
          <cell r="K70">
            <v>2</v>
          </cell>
          <cell r="L70">
            <v>2</v>
          </cell>
          <cell r="M70">
            <v>2</v>
          </cell>
        </row>
        <row r="71">
          <cell r="H71" t="str">
            <v>105312-CES. RURAL CAREN</v>
          </cell>
          <cell r="I71">
            <v>2</v>
          </cell>
          <cell r="J71">
            <v>2</v>
          </cell>
          <cell r="K71">
            <v>2</v>
          </cell>
          <cell r="L71">
            <v>6</v>
          </cell>
          <cell r="M71">
            <v>8</v>
          </cell>
        </row>
        <row r="72">
          <cell r="H72" t="str">
            <v>04304-PUNITAQUI</v>
          </cell>
          <cell r="I72">
            <v>6</v>
          </cell>
          <cell r="J72">
            <v>0</v>
          </cell>
          <cell r="K72">
            <v>3</v>
          </cell>
          <cell r="L72">
            <v>2</v>
          </cell>
          <cell r="M72">
            <v>11</v>
          </cell>
        </row>
        <row r="73">
          <cell r="H73" t="str">
            <v>105308-CES. RURAL PUNITAQUI</v>
          </cell>
          <cell r="I73">
            <v>6</v>
          </cell>
          <cell r="J73">
            <v>0</v>
          </cell>
          <cell r="K73">
            <v>3</v>
          </cell>
          <cell r="L73">
            <v>2</v>
          </cell>
          <cell r="M73">
            <v>11</v>
          </cell>
        </row>
        <row r="74">
          <cell r="H74" t="str">
            <v>Total general</v>
          </cell>
          <cell r="I74">
            <v>367</v>
          </cell>
          <cell r="J74">
            <v>334</v>
          </cell>
          <cell r="K74">
            <v>407</v>
          </cell>
          <cell r="L74">
            <v>388</v>
          </cell>
          <cell r="M74">
            <v>1496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514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272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101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53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17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26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13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28</v>
          </cell>
        </row>
        <row r="14">
          <cell r="H14" t="str">
            <v>105700-CECOF VILLA EL INDIO</v>
          </cell>
          <cell r="I14">
            <v>28</v>
          </cell>
          <cell r="J14">
            <v>1</v>
          </cell>
          <cell r="K14">
            <v>1</v>
          </cell>
          <cell r="L14">
            <v>2</v>
          </cell>
          <cell r="M14">
            <v>3</v>
          </cell>
        </row>
        <row r="15">
          <cell r="H15" t="str">
            <v>105702-CECOF VILLA LAMBERT</v>
          </cell>
          <cell r="I15">
            <v>1</v>
          </cell>
          <cell r="J15">
            <v>1</v>
          </cell>
          <cell r="K15">
            <v>1</v>
          </cell>
          <cell r="L15">
            <v>1</v>
          </cell>
          <cell r="M15">
            <v>1</v>
          </cell>
        </row>
        <row r="16">
          <cell r="H16" t="str">
            <v>04102-COQUIMBO</v>
          </cell>
          <cell r="I16">
            <v>140</v>
          </cell>
          <cell r="J16">
            <v>108</v>
          </cell>
          <cell r="K16">
            <v>165</v>
          </cell>
          <cell r="L16">
            <v>160</v>
          </cell>
          <cell r="M16">
            <v>573</v>
          </cell>
        </row>
        <row r="17">
          <cell r="H17" t="str">
            <v>105101-HOSPITAL COQUIMBO</v>
          </cell>
          <cell r="I17">
            <v>57</v>
          </cell>
          <cell r="J17">
            <v>33</v>
          </cell>
          <cell r="K17">
            <v>67</v>
          </cell>
          <cell r="L17">
            <v>53</v>
          </cell>
          <cell r="M17">
            <v>210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37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16</v>
          </cell>
        </row>
        <row r="21">
          <cell r="H21" t="str">
            <v>105321-CES. RURAL  TONGOY</v>
          </cell>
          <cell r="I21">
            <v>16</v>
          </cell>
          <cell r="J21">
            <v>6</v>
          </cell>
          <cell r="K21">
            <v>2</v>
          </cell>
          <cell r="L21">
            <v>3</v>
          </cell>
          <cell r="M21">
            <v>11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216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8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7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12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9</v>
          </cell>
        </row>
        <row r="29">
          <cell r="H29" t="str">
            <v>04104-LA HIGUERA</v>
          </cell>
          <cell r="I29">
            <v>9</v>
          </cell>
          <cell r="J29">
            <v>9</v>
          </cell>
          <cell r="K29">
            <v>9</v>
          </cell>
          <cell r="L29">
            <v>5</v>
          </cell>
          <cell r="M29">
            <v>5</v>
          </cell>
        </row>
        <row r="30">
          <cell r="H30" t="str">
            <v>105314-CES. LA HIGUERA</v>
          </cell>
          <cell r="I30">
            <v>5</v>
          </cell>
          <cell r="J30">
            <v>5</v>
          </cell>
          <cell r="K30">
            <v>5</v>
          </cell>
          <cell r="L30">
            <v>2</v>
          </cell>
          <cell r="M30">
            <v>2</v>
          </cell>
        </row>
        <row r="31">
          <cell r="H31" t="str">
            <v xml:space="preserve">105500-P.S.R. CALETA HORNOS        </v>
          </cell>
          <cell r="I31">
            <v>2</v>
          </cell>
          <cell r="J31">
            <v>2</v>
          </cell>
          <cell r="K31">
            <v>2</v>
          </cell>
          <cell r="L31">
            <v>1</v>
          </cell>
          <cell r="M31">
            <v>1</v>
          </cell>
        </row>
        <row r="32">
          <cell r="H32" t="str">
            <v>105505-P.S.R. LOS CHOROS</v>
          </cell>
          <cell r="I32">
            <v>1</v>
          </cell>
          <cell r="J32">
            <v>1</v>
          </cell>
          <cell r="K32">
            <v>1</v>
          </cell>
          <cell r="L32">
            <v>2</v>
          </cell>
          <cell r="M32">
            <v>2</v>
          </cell>
        </row>
        <row r="33">
          <cell r="H33" t="str">
            <v>04105-PAIHUANO</v>
          </cell>
          <cell r="I33">
            <v>2</v>
          </cell>
          <cell r="J33">
            <v>2</v>
          </cell>
          <cell r="K33">
            <v>1</v>
          </cell>
          <cell r="L33">
            <v>5</v>
          </cell>
          <cell r="M33">
            <v>6</v>
          </cell>
        </row>
        <row r="34">
          <cell r="H34" t="str">
            <v>105306-CES. PAIHUANO</v>
          </cell>
          <cell r="I34">
            <v>6</v>
          </cell>
          <cell r="J34">
            <v>6</v>
          </cell>
          <cell r="K34">
            <v>1</v>
          </cell>
          <cell r="L34">
            <v>5</v>
          </cell>
          <cell r="M34">
            <v>6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8</v>
          </cell>
          <cell r="L35">
            <v>13</v>
          </cell>
          <cell r="M35">
            <v>29</v>
          </cell>
        </row>
        <row r="36">
          <cell r="H36" t="str">
            <v>105107-HOSPITAL VICUÑA</v>
          </cell>
          <cell r="I36">
            <v>29</v>
          </cell>
          <cell r="J36">
            <v>29</v>
          </cell>
          <cell r="K36">
            <v>5</v>
          </cell>
          <cell r="L36">
            <v>9</v>
          </cell>
          <cell r="M36">
            <v>14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K37">
            <v>1</v>
          </cell>
          <cell r="L37">
            <v>1</v>
          </cell>
          <cell r="M37">
            <v>3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K38">
            <v>2</v>
          </cell>
          <cell r="L38">
            <v>2</v>
          </cell>
          <cell r="M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2</v>
          </cell>
        </row>
        <row r="40">
          <cell r="H40" t="str">
            <v>105473-P.S.R. TALCUNA</v>
          </cell>
          <cell r="I40">
            <v>2</v>
          </cell>
          <cell r="J40">
            <v>2</v>
          </cell>
          <cell r="K40">
            <v>1</v>
          </cell>
          <cell r="L40">
            <v>1</v>
          </cell>
          <cell r="M40">
            <v>2</v>
          </cell>
        </row>
        <row r="41">
          <cell r="H41" t="str">
            <v>105502-P.S.R. CALINGASTA</v>
          </cell>
          <cell r="I41">
            <v>2</v>
          </cell>
          <cell r="J41">
            <v>2</v>
          </cell>
          <cell r="K41">
            <v>2</v>
          </cell>
          <cell r="L41">
            <v>2</v>
          </cell>
          <cell r="M41">
            <v>4</v>
          </cell>
        </row>
        <row r="42">
          <cell r="H42" t="str">
            <v>04201-ILLAPEL</v>
          </cell>
          <cell r="I42">
            <v>16</v>
          </cell>
          <cell r="J42">
            <v>18</v>
          </cell>
          <cell r="K42">
            <v>19</v>
          </cell>
          <cell r="L42">
            <v>10</v>
          </cell>
          <cell r="M42">
            <v>63</v>
          </cell>
        </row>
        <row r="43">
          <cell r="H43" t="str">
            <v>105103-HOSPITAL ILLAPEL</v>
          </cell>
          <cell r="I43">
            <v>13</v>
          </cell>
          <cell r="J43">
            <v>16</v>
          </cell>
          <cell r="K43">
            <v>19</v>
          </cell>
          <cell r="L43">
            <v>10</v>
          </cell>
          <cell r="M43">
            <v>58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K44">
            <v>2</v>
          </cell>
          <cell r="L44">
            <v>2</v>
          </cell>
          <cell r="M44">
            <v>5</v>
          </cell>
        </row>
        <row r="45">
          <cell r="H45" t="str">
            <v>04202-CANELA</v>
          </cell>
          <cell r="I45">
            <v>12</v>
          </cell>
          <cell r="J45">
            <v>10</v>
          </cell>
          <cell r="K45">
            <v>11</v>
          </cell>
          <cell r="L45">
            <v>8</v>
          </cell>
          <cell r="M45">
            <v>41</v>
          </cell>
        </row>
        <row r="46">
          <cell r="H46" t="str">
            <v>105309-CES. RURAL 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41</v>
          </cell>
        </row>
        <row r="47">
          <cell r="H47" t="str">
            <v>04203-LOS VILOS</v>
          </cell>
          <cell r="I47">
            <v>12</v>
          </cell>
          <cell r="J47">
            <v>7</v>
          </cell>
          <cell r="K47">
            <v>8</v>
          </cell>
          <cell r="L47">
            <v>38</v>
          </cell>
          <cell r="M47">
            <v>65</v>
          </cell>
        </row>
        <row r="48">
          <cell r="H48" t="str">
            <v>105108-HOSPITAL LOS VILOS</v>
          </cell>
          <cell r="I48">
            <v>12</v>
          </cell>
          <cell r="J48">
            <v>7</v>
          </cell>
          <cell r="K48">
            <v>8</v>
          </cell>
          <cell r="L48">
            <v>30</v>
          </cell>
          <cell r="M48">
            <v>57</v>
          </cell>
        </row>
        <row r="49">
          <cell r="H49" t="str">
            <v xml:space="preserve">105478-P.S.R. CAIMANES                   </v>
          </cell>
          <cell r="I49">
            <v>57</v>
          </cell>
          <cell r="J49">
            <v>57</v>
          </cell>
          <cell r="K49">
            <v>57</v>
          </cell>
          <cell r="L49">
            <v>2</v>
          </cell>
          <cell r="M49">
            <v>2</v>
          </cell>
        </row>
        <row r="50">
          <cell r="H50" t="str">
            <v>105480-P.S.R. QUILIMARI</v>
          </cell>
          <cell r="I50">
            <v>2</v>
          </cell>
          <cell r="J50">
            <v>2</v>
          </cell>
          <cell r="K50">
            <v>2</v>
          </cell>
          <cell r="L50">
            <v>6</v>
          </cell>
          <cell r="M50">
            <v>6</v>
          </cell>
        </row>
        <row r="51">
          <cell r="H51" t="str">
            <v>04204-SALAMANCA</v>
          </cell>
          <cell r="I51">
            <v>8</v>
          </cell>
          <cell r="J51">
            <v>7</v>
          </cell>
          <cell r="K51">
            <v>16</v>
          </cell>
          <cell r="L51">
            <v>2</v>
          </cell>
          <cell r="M51">
            <v>33</v>
          </cell>
        </row>
        <row r="52">
          <cell r="H52" t="str">
            <v>105104-HOSPITAL SALAMANCA</v>
          </cell>
          <cell r="I52">
            <v>8</v>
          </cell>
          <cell r="J52">
            <v>7</v>
          </cell>
          <cell r="K52">
            <v>16</v>
          </cell>
          <cell r="L52">
            <v>2</v>
          </cell>
          <cell r="M52">
            <v>33</v>
          </cell>
        </row>
        <row r="53">
          <cell r="H53" t="str">
            <v>04301-OVALLE</v>
          </cell>
          <cell r="I53">
            <v>63</v>
          </cell>
          <cell r="J53">
            <v>50</v>
          </cell>
          <cell r="K53">
            <v>42</v>
          </cell>
          <cell r="L53">
            <v>37</v>
          </cell>
          <cell r="M53">
            <v>192</v>
          </cell>
        </row>
        <row r="54">
          <cell r="H54" t="str">
            <v>105102-HOSPITAL OVALLE</v>
          </cell>
          <cell r="I54">
            <v>44</v>
          </cell>
          <cell r="J54">
            <v>26</v>
          </cell>
          <cell r="K54">
            <v>26</v>
          </cell>
          <cell r="L54">
            <v>24</v>
          </cell>
          <cell r="M54">
            <v>120</v>
          </cell>
        </row>
        <row r="55">
          <cell r="H55" t="str">
            <v>105315-CES. RURAL C. DE TAMAYA</v>
          </cell>
          <cell r="I55">
            <v>120</v>
          </cell>
          <cell r="J55">
            <v>1</v>
          </cell>
          <cell r="K55">
            <v>1</v>
          </cell>
          <cell r="L55">
            <v>1</v>
          </cell>
          <cell r="M55">
            <v>1</v>
          </cell>
        </row>
        <row r="56">
          <cell r="H56" t="str">
            <v>105317-CES. JORGE JORDAN D.</v>
          </cell>
          <cell r="I56">
            <v>12</v>
          </cell>
          <cell r="J56">
            <v>13</v>
          </cell>
          <cell r="K56">
            <v>6</v>
          </cell>
          <cell r="L56">
            <v>3</v>
          </cell>
          <cell r="M56">
            <v>34</v>
          </cell>
        </row>
        <row r="57">
          <cell r="H57" t="str">
            <v>105322-CES. MARCOS MACUADA</v>
          </cell>
          <cell r="I57">
            <v>7</v>
          </cell>
          <cell r="J57">
            <v>8</v>
          </cell>
          <cell r="K57">
            <v>7</v>
          </cell>
          <cell r="L57">
            <v>4</v>
          </cell>
          <cell r="M57">
            <v>26</v>
          </cell>
        </row>
        <row r="58">
          <cell r="H58" t="str">
            <v>105324-CES. SOTAQUI</v>
          </cell>
          <cell r="I58">
            <v>26</v>
          </cell>
          <cell r="J58">
            <v>26</v>
          </cell>
          <cell r="K58">
            <v>26</v>
          </cell>
          <cell r="L58">
            <v>2</v>
          </cell>
          <cell r="M58">
            <v>2</v>
          </cell>
        </row>
        <row r="59">
          <cell r="H59" t="str">
            <v>105722-CECOF SAN JOSE DE LA DEHESA</v>
          </cell>
          <cell r="I59">
            <v>2</v>
          </cell>
          <cell r="J59">
            <v>2</v>
          </cell>
          <cell r="K59">
            <v>3</v>
          </cell>
          <cell r="L59">
            <v>3</v>
          </cell>
          <cell r="M59">
            <v>5</v>
          </cell>
        </row>
        <row r="60">
          <cell r="H60" t="str">
            <v>105723-CECOF LIMARI</v>
          </cell>
          <cell r="I60">
            <v>5</v>
          </cell>
          <cell r="J60">
            <v>5</v>
          </cell>
          <cell r="K60">
            <v>5</v>
          </cell>
          <cell r="L60">
            <v>2</v>
          </cell>
          <cell r="M60">
            <v>2</v>
          </cell>
        </row>
        <row r="61">
          <cell r="H61" t="str">
            <v>200258-CECOF LOS COPIHUES</v>
          </cell>
          <cell r="I61">
            <v>2</v>
          </cell>
          <cell r="J61">
            <v>2</v>
          </cell>
          <cell r="K61">
            <v>2</v>
          </cell>
          <cell r="L61">
            <v>2</v>
          </cell>
          <cell r="M61">
            <v>2</v>
          </cell>
        </row>
        <row r="62">
          <cell r="H62" t="str">
            <v>04302-COMBARBALÁ</v>
          </cell>
          <cell r="I62">
            <v>2</v>
          </cell>
          <cell r="J62">
            <v>2</v>
          </cell>
          <cell r="K62">
            <v>9</v>
          </cell>
          <cell r="L62">
            <v>11</v>
          </cell>
          <cell r="M62">
            <v>20</v>
          </cell>
        </row>
        <row r="63">
          <cell r="H63" t="str">
            <v>105105-HOSPITAL COMBARBALA</v>
          </cell>
          <cell r="I63">
            <v>20</v>
          </cell>
          <cell r="J63">
            <v>20</v>
          </cell>
          <cell r="K63">
            <v>7</v>
          </cell>
          <cell r="L63">
            <v>10</v>
          </cell>
          <cell r="M63">
            <v>17</v>
          </cell>
        </row>
        <row r="64">
          <cell r="H64" t="str">
            <v>105434-P.S.R. SAN MARCOS</v>
          </cell>
          <cell r="I64">
            <v>17</v>
          </cell>
          <cell r="J64">
            <v>17</v>
          </cell>
          <cell r="K64">
            <v>0</v>
          </cell>
          <cell r="L64">
            <v>1</v>
          </cell>
          <cell r="M64">
            <v>1</v>
          </cell>
        </row>
        <row r="65">
          <cell r="H65" t="str">
            <v>105460-P.S.R. COGOTI 18</v>
          </cell>
          <cell r="I65">
            <v>1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</row>
        <row r="66">
          <cell r="H66" t="str">
            <v>105463-P.S.R. QUILITAPIA</v>
          </cell>
          <cell r="I66">
            <v>0</v>
          </cell>
          <cell r="J66">
            <v>0</v>
          </cell>
          <cell r="K66">
            <v>1</v>
          </cell>
          <cell r="L66">
            <v>1</v>
          </cell>
          <cell r="M66">
            <v>1</v>
          </cell>
        </row>
        <row r="67">
          <cell r="H67" t="str">
            <v>105490-P.S.R. EL DURAZNO</v>
          </cell>
          <cell r="I67">
            <v>1</v>
          </cell>
          <cell r="J67">
            <v>1</v>
          </cell>
          <cell r="K67">
            <v>1</v>
          </cell>
          <cell r="L67">
            <v>1</v>
          </cell>
          <cell r="M67">
            <v>1</v>
          </cell>
        </row>
        <row r="68">
          <cell r="H68" t="str">
            <v>04304-MONTE PATRIA</v>
          </cell>
          <cell r="I68">
            <v>3</v>
          </cell>
          <cell r="J68">
            <v>0</v>
          </cell>
          <cell r="K68">
            <v>3</v>
          </cell>
          <cell r="L68">
            <v>6</v>
          </cell>
          <cell r="M68">
            <v>12</v>
          </cell>
        </row>
        <row r="69">
          <cell r="H69" t="str">
            <v>105307-CES. RURAL MONTE PATRIA</v>
          </cell>
          <cell r="I69">
            <v>1</v>
          </cell>
          <cell r="J69">
            <v>0</v>
          </cell>
          <cell r="K69">
            <v>1</v>
          </cell>
          <cell r="L69">
            <v>1</v>
          </cell>
          <cell r="M69">
            <v>2</v>
          </cell>
        </row>
        <row r="70">
          <cell r="H70" t="str">
            <v>105311-CES. RURAL CHAÑARAL ALTO</v>
          </cell>
          <cell r="I70">
            <v>2</v>
          </cell>
          <cell r="J70">
            <v>2</v>
          </cell>
          <cell r="K70">
            <v>2</v>
          </cell>
          <cell r="L70">
            <v>2</v>
          </cell>
          <cell r="M70">
            <v>2</v>
          </cell>
        </row>
        <row r="71">
          <cell r="H71" t="str">
            <v>105312-CES. RURAL CAREN</v>
          </cell>
          <cell r="I71">
            <v>2</v>
          </cell>
          <cell r="J71">
            <v>2</v>
          </cell>
          <cell r="K71">
            <v>2</v>
          </cell>
          <cell r="L71">
            <v>6</v>
          </cell>
          <cell r="M71">
            <v>8</v>
          </cell>
        </row>
        <row r="72">
          <cell r="H72" t="str">
            <v>04304-PUNITAQUI</v>
          </cell>
          <cell r="I72">
            <v>6</v>
          </cell>
          <cell r="J72">
            <v>0</v>
          </cell>
          <cell r="K72">
            <v>6</v>
          </cell>
          <cell r="L72">
            <v>2</v>
          </cell>
          <cell r="M72">
            <v>14</v>
          </cell>
        </row>
        <row r="73">
          <cell r="H73" t="str">
            <v>105308-CES. RURAL PUNITAQUI</v>
          </cell>
          <cell r="I73">
            <v>6</v>
          </cell>
          <cell r="J73">
            <v>0</v>
          </cell>
          <cell r="K73">
            <v>6</v>
          </cell>
          <cell r="L73">
            <v>2</v>
          </cell>
          <cell r="M73">
            <v>14</v>
          </cell>
        </row>
        <row r="74">
          <cell r="H74" t="str">
            <v>Total general</v>
          </cell>
          <cell r="I74">
            <v>385</v>
          </cell>
          <cell r="J74">
            <v>342</v>
          </cell>
          <cell r="K74">
            <v>437</v>
          </cell>
          <cell r="L74">
            <v>412</v>
          </cell>
          <cell r="M74">
            <v>1576</v>
          </cell>
        </row>
      </sheetData>
      <sheetData sheetId="2"/>
      <sheetData sheetId="3"/>
      <sheetData sheetId="4"/>
      <sheetData sheetId="5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12300</v>
          </cell>
          <cell r="K5">
            <v>14020</v>
          </cell>
          <cell r="L5">
            <v>11714</v>
          </cell>
          <cell r="M5">
            <v>50183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518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38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7667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6719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8730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7405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8850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5467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1134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165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145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196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1707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417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1025</v>
          </cell>
        </row>
        <row r="21">
          <cell r="H21" t="str">
            <v>04102-COQUIMBO</v>
          </cell>
          <cell r="I21">
            <v>15609</v>
          </cell>
          <cell r="J21">
            <v>13512</v>
          </cell>
          <cell r="K21">
            <v>16362</v>
          </cell>
          <cell r="L21">
            <v>13997</v>
          </cell>
          <cell r="M21">
            <v>59480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2916</v>
          </cell>
          <cell r="L22">
            <v>2246</v>
          </cell>
          <cell r="M22">
            <v>9552</v>
          </cell>
        </row>
        <row r="23">
          <cell r="H23" t="str">
            <v>105304-CES. SANTA CECILIA</v>
          </cell>
          <cell r="I23">
            <v>3402</v>
          </cell>
          <cell r="J23">
            <v>2581</v>
          </cell>
          <cell r="K23">
            <v>2755</v>
          </cell>
          <cell r="L23">
            <v>2531</v>
          </cell>
          <cell r="M23">
            <v>11269</v>
          </cell>
        </row>
        <row r="24">
          <cell r="H24" t="str">
            <v>105305-CES. TIERRAS BLANCAS</v>
          </cell>
          <cell r="I24">
            <v>4261</v>
          </cell>
          <cell r="J24">
            <v>3637</v>
          </cell>
          <cell r="K24">
            <v>4783</v>
          </cell>
          <cell r="L24">
            <v>4830</v>
          </cell>
          <cell r="M24">
            <v>17511</v>
          </cell>
        </row>
        <row r="25">
          <cell r="H25" t="str">
            <v>105321-CES. RURAL  TONGOY</v>
          </cell>
          <cell r="I25">
            <v>680</v>
          </cell>
          <cell r="J25">
            <v>646</v>
          </cell>
          <cell r="K25">
            <v>870</v>
          </cell>
          <cell r="L25">
            <v>613</v>
          </cell>
          <cell r="M25">
            <v>2809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2307</v>
          </cell>
          <cell r="M26">
            <v>11707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L27">
            <v>20</v>
          </cell>
          <cell r="M27">
            <v>46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187</v>
          </cell>
          <cell r="M28">
            <v>900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661</v>
          </cell>
          <cell r="L29">
            <v>517</v>
          </cell>
          <cell r="M29">
            <v>2450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55</v>
          </cell>
          <cell r="M30">
            <v>204</v>
          </cell>
        </row>
        <row r="31">
          <cell r="H31" t="str">
            <v>105705-CECOF EL ALBA</v>
          </cell>
          <cell r="I31">
            <v>356</v>
          </cell>
          <cell r="J31">
            <v>376</v>
          </cell>
          <cell r="K31">
            <v>445</v>
          </cell>
          <cell r="L31">
            <v>299</v>
          </cell>
          <cell r="M31">
            <v>1476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412</v>
          </cell>
          <cell r="M32">
            <v>1556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1148</v>
          </cell>
          <cell r="M33">
            <v>3852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1148</v>
          </cell>
          <cell r="M34">
            <v>3852</v>
          </cell>
        </row>
        <row r="35">
          <cell r="H35" t="str">
            <v>04104-LA HIGUERA</v>
          </cell>
          <cell r="I35">
            <v>392</v>
          </cell>
          <cell r="J35">
            <v>98</v>
          </cell>
          <cell r="K35">
            <v>237</v>
          </cell>
          <cell r="L35">
            <v>233</v>
          </cell>
          <cell r="M35">
            <v>960</v>
          </cell>
        </row>
        <row r="36">
          <cell r="H36" t="str">
            <v>105314-CES. LA HIGUERA</v>
          </cell>
          <cell r="I36">
            <v>211</v>
          </cell>
          <cell r="J36">
            <v>40</v>
          </cell>
          <cell r="K36">
            <v>97</v>
          </cell>
          <cell r="L36">
            <v>115</v>
          </cell>
          <cell r="M36">
            <v>463</v>
          </cell>
        </row>
        <row r="37">
          <cell r="H37" t="str">
            <v xml:space="preserve">105500-P.S.R. CALETA HORNOS        </v>
          </cell>
          <cell r="I37">
            <v>71</v>
          </cell>
          <cell r="J37">
            <v>25</v>
          </cell>
          <cell r="K37">
            <v>65</v>
          </cell>
          <cell r="L37">
            <v>86</v>
          </cell>
          <cell r="M37">
            <v>247</v>
          </cell>
        </row>
        <row r="38">
          <cell r="H38" t="str">
            <v>105505-P.S.R. LOS CHOROS</v>
          </cell>
          <cell r="I38">
            <v>42</v>
          </cell>
          <cell r="J38">
            <v>9</v>
          </cell>
          <cell r="K38">
            <v>18</v>
          </cell>
          <cell r="L38">
            <v>12</v>
          </cell>
          <cell r="M38">
            <v>81</v>
          </cell>
        </row>
        <row r="39">
          <cell r="H39" t="str">
            <v>105506-P.S.R. EL TRAPICHE</v>
          </cell>
          <cell r="I39">
            <v>68</v>
          </cell>
          <cell r="J39">
            <v>24</v>
          </cell>
          <cell r="K39">
            <v>57</v>
          </cell>
          <cell r="L39">
            <v>20</v>
          </cell>
          <cell r="M39">
            <v>169</v>
          </cell>
        </row>
        <row r="40">
          <cell r="H40" t="str">
            <v>04105-PAIHUANO</v>
          </cell>
          <cell r="I40">
            <v>290</v>
          </cell>
          <cell r="J40">
            <v>446</v>
          </cell>
          <cell r="K40">
            <v>476</v>
          </cell>
          <cell r="L40">
            <v>271</v>
          </cell>
          <cell r="M40">
            <v>1483</v>
          </cell>
        </row>
        <row r="41">
          <cell r="H41" t="str">
            <v>105306-CES. PAIHUANO</v>
          </cell>
          <cell r="I41">
            <v>192</v>
          </cell>
          <cell r="J41">
            <v>264</v>
          </cell>
          <cell r="K41">
            <v>286</v>
          </cell>
          <cell r="L41">
            <v>154</v>
          </cell>
          <cell r="M41">
            <v>896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56</v>
          </cell>
          <cell r="M42">
            <v>213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20</v>
          </cell>
          <cell r="M43">
            <v>119</v>
          </cell>
        </row>
        <row r="44">
          <cell r="H44" t="str">
            <v>105477-P.S.R. PISCO ELQUI</v>
          </cell>
          <cell r="I44">
            <v>36</v>
          </cell>
          <cell r="J44">
            <v>82</v>
          </cell>
          <cell r="K44">
            <v>96</v>
          </cell>
          <cell r="L44">
            <v>41</v>
          </cell>
          <cell r="M44">
            <v>255</v>
          </cell>
        </row>
        <row r="45">
          <cell r="H45" t="str">
            <v>04106-VICUÑA</v>
          </cell>
          <cell r="I45">
            <v>2324</v>
          </cell>
          <cell r="J45">
            <v>2243</v>
          </cell>
          <cell r="K45">
            <v>1705</v>
          </cell>
          <cell r="L45">
            <v>2033</v>
          </cell>
          <cell r="M45">
            <v>8305</v>
          </cell>
        </row>
        <row r="46">
          <cell r="H46" t="str">
            <v>105107-HOSPITAL VICUÑA</v>
          </cell>
          <cell r="I46">
            <v>1547</v>
          </cell>
          <cell r="J46">
            <v>1467</v>
          </cell>
          <cell r="K46">
            <v>1080</v>
          </cell>
          <cell r="L46">
            <v>1164</v>
          </cell>
          <cell r="M46">
            <v>5258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146</v>
          </cell>
          <cell r="M47">
            <v>439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67</v>
          </cell>
          <cell r="L48">
            <v>46</v>
          </cell>
          <cell r="M48">
            <v>216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65</v>
          </cell>
          <cell r="M49">
            <v>330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13</v>
          </cell>
          <cell r="M50">
            <v>47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97</v>
          </cell>
          <cell r="M51">
            <v>446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138</v>
          </cell>
          <cell r="M52">
            <v>351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80</v>
          </cell>
          <cell r="M53">
            <v>322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14</v>
          </cell>
          <cell r="M54">
            <v>83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237</v>
          </cell>
          <cell r="M55">
            <v>679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33</v>
          </cell>
          <cell r="M56">
            <v>134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2862</v>
          </cell>
          <cell r="M57">
            <v>11782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2030</v>
          </cell>
          <cell r="M58">
            <v>8418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273</v>
          </cell>
          <cell r="M59">
            <v>1491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62</v>
          </cell>
          <cell r="M60">
            <v>227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43</v>
          </cell>
          <cell r="M61">
            <v>143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32</v>
          </cell>
          <cell r="M62">
            <v>120</v>
          </cell>
        </row>
        <row r="63">
          <cell r="H63" t="str">
            <v>105446-P.S.R. MATANCILLA</v>
          </cell>
          <cell r="I63">
            <v>120</v>
          </cell>
          <cell r="J63">
            <v>120</v>
          </cell>
          <cell r="K63">
            <v>26</v>
          </cell>
          <cell r="L63">
            <v>21</v>
          </cell>
          <cell r="M63">
            <v>47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51</v>
          </cell>
          <cell r="M64">
            <v>150</v>
          </cell>
        </row>
        <row r="65">
          <cell r="H65" t="str">
            <v>105448-P.S.R. SANTA VIRGINIA</v>
          </cell>
          <cell r="I65">
            <v>150</v>
          </cell>
          <cell r="J65">
            <v>150</v>
          </cell>
          <cell r="K65">
            <v>78</v>
          </cell>
          <cell r="L65">
            <v>32</v>
          </cell>
          <cell r="M65">
            <v>110</v>
          </cell>
        </row>
        <row r="66">
          <cell r="H66" t="str">
            <v>105449-P.S.R. TUNGA NORTE</v>
          </cell>
          <cell r="I66">
            <v>110</v>
          </cell>
          <cell r="J66">
            <v>13</v>
          </cell>
          <cell r="K66">
            <v>38</v>
          </cell>
          <cell r="L66">
            <v>43</v>
          </cell>
          <cell r="M66">
            <v>94</v>
          </cell>
        </row>
        <row r="67">
          <cell r="H67" t="str">
            <v>105485-P.S.R. PLAN DE HORNOS</v>
          </cell>
          <cell r="I67">
            <v>72</v>
          </cell>
          <cell r="J67">
            <v>72</v>
          </cell>
          <cell r="K67">
            <v>139</v>
          </cell>
          <cell r="L67">
            <v>60</v>
          </cell>
          <cell r="M67">
            <v>271</v>
          </cell>
        </row>
        <row r="68">
          <cell r="H68" t="str">
            <v>105486-P.S.R. TUNGA SUR</v>
          </cell>
          <cell r="I68">
            <v>30</v>
          </cell>
          <cell r="J68">
            <v>30</v>
          </cell>
          <cell r="K68">
            <v>28</v>
          </cell>
          <cell r="L68">
            <v>21</v>
          </cell>
          <cell r="M68">
            <v>79</v>
          </cell>
        </row>
        <row r="69">
          <cell r="H69" t="str">
            <v>105487-P.S.R. CAÑAS UNO</v>
          </cell>
          <cell r="I69">
            <v>110</v>
          </cell>
          <cell r="J69">
            <v>110</v>
          </cell>
          <cell r="K69">
            <v>169</v>
          </cell>
          <cell r="L69">
            <v>135</v>
          </cell>
          <cell r="M69">
            <v>414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32</v>
          </cell>
          <cell r="M70">
            <v>112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27</v>
          </cell>
          <cell r="M71">
            <v>106</v>
          </cell>
        </row>
        <row r="72">
          <cell r="H72" t="str">
            <v>04202-CANELA</v>
          </cell>
          <cell r="I72">
            <v>915</v>
          </cell>
          <cell r="J72">
            <v>800</v>
          </cell>
          <cell r="K72">
            <v>943</v>
          </cell>
          <cell r="L72">
            <v>873</v>
          </cell>
          <cell r="M72">
            <v>3531</v>
          </cell>
        </row>
        <row r="73">
          <cell r="H73" t="str">
            <v>105309-CES. RURAL CANELA</v>
          </cell>
          <cell r="I73">
            <v>641</v>
          </cell>
          <cell r="J73">
            <v>584</v>
          </cell>
          <cell r="K73">
            <v>694</v>
          </cell>
          <cell r="L73">
            <v>595</v>
          </cell>
          <cell r="M73">
            <v>2514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60</v>
          </cell>
          <cell r="M74">
            <v>356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18</v>
          </cell>
          <cell r="M75">
            <v>84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48</v>
          </cell>
          <cell r="M76">
            <v>140</v>
          </cell>
        </row>
        <row r="77">
          <cell r="H77" t="str">
            <v>105483-P.S.R. LOS RULOS</v>
          </cell>
          <cell r="I77">
            <v>140</v>
          </cell>
          <cell r="J77">
            <v>16</v>
          </cell>
          <cell r="K77">
            <v>16</v>
          </cell>
          <cell r="L77">
            <v>37</v>
          </cell>
          <cell r="M77">
            <v>53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71</v>
          </cell>
          <cell r="M78">
            <v>238</v>
          </cell>
        </row>
        <row r="79">
          <cell r="H79" t="str">
            <v>105488-P.S.R. ESPIRITU SANTO</v>
          </cell>
          <cell r="I79">
            <v>238</v>
          </cell>
          <cell r="J79">
            <v>17</v>
          </cell>
          <cell r="K79">
            <v>17</v>
          </cell>
          <cell r="L79">
            <v>17</v>
          </cell>
          <cell r="M79">
            <v>17</v>
          </cell>
        </row>
        <row r="80">
          <cell r="H80" t="str">
            <v>105493-P.S.R. MINCHA SUR</v>
          </cell>
          <cell r="I80">
            <v>14</v>
          </cell>
          <cell r="J80">
            <v>14</v>
          </cell>
          <cell r="K80">
            <v>13</v>
          </cell>
          <cell r="L80">
            <v>28</v>
          </cell>
          <cell r="M80">
            <v>55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K81">
            <v>15</v>
          </cell>
          <cell r="L81">
            <v>16</v>
          </cell>
          <cell r="M81">
            <v>49</v>
          </cell>
        </row>
        <row r="82">
          <cell r="H82" t="str">
            <v>105498-P.S.R. QUEBRADA DE LINARES</v>
          </cell>
          <cell r="I82">
            <v>49</v>
          </cell>
          <cell r="J82">
            <v>13</v>
          </cell>
          <cell r="K82">
            <v>12</v>
          </cell>
          <cell r="L82">
            <v>12</v>
          </cell>
          <cell r="M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1973</v>
          </cell>
          <cell r="M83">
            <v>8764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1782</v>
          </cell>
          <cell r="M84">
            <v>7841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74</v>
          </cell>
          <cell r="M85">
            <v>350</v>
          </cell>
        </row>
        <row r="86">
          <cell r="H86" t="str">
            <v>105479-P.S.R. GUANGUALI</v>
          </cell>
          <cell r="I86">
            <v>350</v>
          </cell>
          <cell r="J86">
            <v>14</v>
          </cell>
          <cell r="K86">
            <v>56</v>
          </cell>
          <cell r="L86">
            <v>31</v>
          </cell>
          <cell r="M86">
            <v>101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51</v>
          </cell>
          <cell r="M87">
            <v>295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9</v>
          </cell>
          <cell r="M88">
            <v>39</v>
          </cell>
        </row>
        <row r="89">
          <cell r="H89" t="str">
            <v>105511-P.S.R. LOS CONDORES</v>
          </cell>
          <cell r="I89">
            <v>39</v>
          </cell>
          <cell r="J89">
            <v>43</v>
          </cell>
          <cell r="K89">
            <v>69</v>
          </cell>
          <cell r="L89">
            <v>26</v>
          </cell>
          <cell r="M89">
            <v>138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2338</v>
          </cell>
          <cell r="L90">
            <v>1971</v>
          </cell>
          <cell r="M90">
            <v>8619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1307</v>
          </cell>
          <cell r="M91">
            <v>5655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427</v>
          </cell>
          <cell r="L92">
            <v>289</v>
          </cell>
          <cell r="M92">
            <v>1299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82</v>
          </cell>
          <cell r="L93">
            <v>35</v>
          </cell>
          <cell r="M93">
            <v>206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47</v>
          </cell>
          <cell r="M94">
            <v>120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92</v>
          </cell>
          <cell r="L95">
            <v>31</v>
          </cell>
          <cell r="M95">
            <v>193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85</v>
          </cell>
          <cell r="L96">
            <v>51</v>
          </cell>
          <cell r="M96">
            <v>226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20</v>
          </cell>
          <cell r="L97">
            <v>31</v>
          </cell>
          <cell r="M97">
            <v>131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43</v>
          </cell>
          <cell r="L98">
            <v>33</v>
          </cell>
          <cell r="M98">
            <v>115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50</v>
          </cell>
          <cell r="M99">
            <v>237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49</v>
          </cell>
          <cell r="L100">
            <v>52</v>
          </cell>
          <cell r="M100">
            <v>212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85</v>
          </cell>
          <cell r="L101">
            <v>45</v>
          </cell>
          <cell r="M101">
            <v>225</v>
          </cell>
        </row>
        <row r="102">
          <cell r="H102" t="str">
            <v>04301-OVALLE</v>
          </cell>
          <cell r="I102">
            <v>5943</v>
          </cell>
          <cell r="J102">
            <v>6033</v>
          </cell>
          <cell r="K102">
            <v>7991</v>
          </cell>
          <cell r="L102">
            <v>7771</v>
          </cell>
          <cell r="M102">
            <v>27738</v>
          </cell>
        </row>
        <row r="103">
          <cell r="H103" t="str">
            <v>105102-HOSPITAL OVALLE</v>
          </cell>
          <cell r="I103">
            <v>6</v>
          </cell>
          <cell r="J103">
            <v>42</v>
          </cell>
          <cell r="K103">
            <v>43</v>
          </cell>
          <cell r="L103">
            <v>24</v>
          </cell>
          <cell r="M103">
            <v>115</v>
          </cell>
        </row>
        <row r="104">
          <cell r="H104" t="str">
            <v>105315-CES. RURAL C. DE TAMAYA</v>
          </cell>
          <cell r="I104">
            <v>726</v>
          </cell>
          <cell r="J104">
            <v>710</v>
          </cell>
          <cell r="K104">
            <v>616</v>
          </cell>
          <cell r="L104">
            <v>769</v>
          </cell>
          <cell r="M104">
            <v>2821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1874</v>
          </cell>
          <cell r="M105">
            <v>5986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2632</v>
          </cell>
          <cell r="M106">
            <v>10555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496</v>
          </cell>
          <cell r="L107">
            <v>716</v>
          </cell>
          <cell r="M107">
            <v>1642</v>
          </cell>
        </row>
        <row r="108">
          <cell r="H108" t="str">
            <v>105415-P.S.R. BARRAZA</v>
          </cell>
          <cell r="I108">
            <v>28</v>
          </cell>
          <cell r="J108">
            <v>82</v>
          </cell>
          <cell r="K108">
            <v>113</v>
          </cell>
          <cell r="L108">
            <v>75</v>
          </cell>
          <cell r="M108">
            <v>298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263</v>
          </cell>
          <cell r="M109">
            <v>871</v>
          </cell>
        </row>
        <row r="110">
          <cell r="H110" t="str">
            <v>105417-P.S.R. ALCONES BAJOS</v>
          </cell>
          <cell r="I110">
            <v>96</v>
          </cell>
          <cell r="J110">
            <v>146</v>
          </cell>
          <cell r="K110">
            <v>167</v>
          </cell>
          <cell r="L110">
            <v>150</v>
          </cell>
          <cell r="M110">
            <v>559</v>
          </cell>
        </row>
        <row r="111">
          <cell r="H111" t="str">
            <v>105419-P.S.R. LAS SOSSAS</v>
          </cell>
          <cell r="I111">
            <v>559</v>
          </cell>
          <cell r="J111">
            <v>26</v>
          </cell>
          <cell r="K111">
            <v>31</v>
          </cell>
          <cell r="L111">
            <v>13</v>
          </cell>
          <cell r="M111">
            <v>70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157</v>
          </cell>
          <cell r="M112">
            <v>414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48</v>
          </cell>
          <cell r="M113">
            <v>157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111</v>
          </cell>
          <cell r="M114">
            <v>256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27</v>
          </cell>
          <cell r="M115">
            <v>134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119</v>
          </cell>
          <cell r="M116">
            <v>436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159</v>
          </cell>
          <cell r="M117">
            <v>621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78</v>
          </cell>
          <cell r="L118">
            <v>137</v>
          </cell>
          <cell r="M118">
            <v>541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359</v>
          </cell>
          <cell r="M119">
            <v>1324</v>
          </cell>
        </row>
        <row r="120">
          <cell r="H120" t="str">
            <v>200258-CECOF LOS COPIHUES</v>
          </cell>
          <cell r="I120">
            <v>289</v>
          </cell>
          <cell r="J120">
            <v>275</v>
          </cell>
          <cell r="K120">
            <v>236</v>
          </cell>
          <cell r="L120">
            <v>138</v>
          </cell>
          <cell r="M120">
            <v>938</v>
          </cell>
        </row>
        <row r="121">
          <cell r="H121" t="str">
            <v>04302-COMBARBALÁ</v>
          </cell>
          <cell r="I121">
            <v>2461</v>
          </cell>
          <cell r="J121">
            <v>1967</v>
          </cell>
          <cell r="K121">
            <v>1624</v>
          </cell>
          <cell r="L121">
            <v>1704</v>
          </cell>
          <cell r="M121">
            <v>7756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1182</v>
          </cell>
          <cell r="M122">
            <v>5731</v>
          </cell>
        </row>
        <row r="123">
          <cell r="H123" t="str">
            <v>105433-P.S.R. SAN LORENZO</v>
          </cell>
          <cell r="I123">
            <v>15</v>
          </cell>
          <cell r="J123">
            <v>15</v>
          </cell>
          <cell r="K123">
            <v>14</v>
          </cell>
          <cell r="L123">
            <v>12</v>
          </cell>
          <cell r="M123">
            <v>41</v>
          </cell>
        </row>
        <row r="124">
          <cell r="H124" t="str">
            <v>105434-P.S.R. SAN MARCOS</v>
          </cell>
          <cell r="I124">
            <v>54</v>
          </cell>
          <cell r="J124">
            <v>36</v>
          </cell>
          <cell r="K124">
            <v>20</v>
          </cell>
          <cell r="L124">
            <v>21</v>
          </cell>
          <cell r="M124">
            <v>131</v>
          </cell>
        </row>
        <row r="125">
          <cell r="H125" t="str">
            <v>105441-P.S.R. MANQUEHUA</v>
          </cell>
          <cell r="I125">
            <v>56</v>
          </cell>
          <cell r="J125">
            <v>67</v>
          </cell>
          <cell r="K125">
            <v>36</v>
          </cell>
          <cell r="L125">
            <v>82</v>
          </cell>
          <cell r="M125">
            <v>241</v>
          </cell>
        </row>
        <row r="126">
          <cell r="H126" t="str">
            <v xml:space="preserve">105459-P.S.R. BARRANCAS                </v>
          </cell>
          <cell r="I126">
            <v>78</v>
          </cell>
          <cell r="J126">
            <v>63</v>
          </cell>
          <cell r="K126">
            <v>85</v>
          </cell>
          <cell r="L126">
            <v>47</v>
          </cell>
          <cell r="M126">
            <v>273</v>
          </cell>
        </row>
        <row r="127">
          <cell r="H127" t="str">
            <v>105460-P.S.R. COGOTI 18</v>
          </cell>
          <cell r="I127">
            <v>83</v>
          </cell>
          <cell r="J127">
            <v>74</v>
          </cell>
          <cell r="K127">
            <v>88</v>
          </cell>
          <cell r="L127">
            <v>83</v>
          </cell>
          <cell r="M127">
            <v>328</v>
          </cell>
        </row>
        <row r="128">
          <cell r="H128" t="str">
            <v>105461-P.S.R. EL HUACHO</v>
          </cell>
          <cell r="I128">
            <v>328</v>
          </cell>
          <cell r="J128">
            <v>328</v>
          </cell>
          <cell r="K128">
            <v>18</v>
          </cell>
          <cell r="L128">
            <v>18</v>
          </cell>
          <cell r="M128">
            <v>36</v>
          </cell>
        </row>
        <row r="129">
          <cell r="H129" t="str">
            <v>105462-P.S.R. EL SAUCE</v>
          </cell>
          <cell r="I129">
            <v>47</v>
          </cell>
          <cell r="J129">
            <v>24</v>
          </cell>
          <cell r="K129">
            <v>73</v>
          </cell>
          <cell r="L129">
            <v>37</v>
          </cell>
          <cell r="M129">
            <v>181</v>
          </cell>
        </row>
        <row r="130">
          <cell r="H130" t="str">
            <v>105463-P.S.R. QUILITAPIA</v>
          </cell>
          <cell r="I130">
            <v>88</v>
          </cell>
          <cell r="J130">
            <v>71</v>
          </cell>
          <cell r="K130">
            <v>36</v>
          </cell>
          <cell r="L130">
            <v>74</v>
          </cell>
          <cell r="M130">
            <v>269</v>
          </cell>
        </row>
        <row r="131">
          <cell r="H131" t="str">
            <v>105464-P.S.R. LA LIGUA</v>
          </cell>
          <cell r="I131">
            <v>49</v>
          </cell>
          <cell r="J131">
            <v>43</v>
          </cell>
          <cell r="K131">
            <v>20</v>
          </cell>
          <cell r="L131">
            <v>22</v>
          </cell>
          <cell r="M131">
            <v>134</v>
          </cell>
        </row>
        <row r="132">
          <cell r="H132" t="str">
            <v>105465-P.S.R. RAMADILLA</v>
          </cell>
          <cell r="I132">
            <v>26</v>
          </cell>
          <cell r="J132">
            <v>26</v>
          </cell>
          <cell r="K132">
            <v>27</v>
          </cell>
          <cell r="L132">
            <v>24</v>
          </cell>
          <cell r="M132">
            <v>103</v>
          </cell>
        </row>
        <row r="133">
          <cell r="H133" t="str">
            <v>105466-P.S.R. VALLE HERMOSO</v>
          </cell>
          <cell r="I133">
            <v>54</v>
          </cell>
          <cell r="J133">
            <v>16</v>
          </cell>
          <cell r="K133">
            <v>33</v>
          </cell>
          <cell r="L133">
            <v>51</v>
          </cell>
          <cell r="M133">
            <v>154</v>
          </cell>
        </row>
        <row r="134">
          <cell r="H134" t="str">
            <v>105490-P.S.R. EL DURAZNO</v>
          </cell>
          <cell r="I134">
            <v>27</v>
          </cell>
          <cell r="J134">
            <v>36</v>
          </cell>
          <cell r="K134">
            <v>20</v>
          </cell>
          <cell r="L134">
            <v>51</v>
          </cell>
          <cell r="M134">
            <v>134</v>
          </cell>
        </row>
        <row r="135">
          <cell r="H135" t="str">
            <v>04304-MONTE PATRIA</v>
          </cell>
          <cell r="I135">
            <v>1851</v>
          </cell>
          <cell r="J135">
            <v>2418</v>
          </cell>
          <cell r="K135">
            <v>2987</v>
          </cell>
          <cell r="L135">
            <v>2097</v>
          </cell>
          <cell r="M135">
            <v>9353</v>
          </cell>
        </row>
        <row r="136">
          <cell r="H136" t="str">
            <v>105307-CES. RURAL MONTE PATRIA</v>
          </cell>
          <cell r="I136">
            <v>508</v>
          </cell>
          <cell r="J136">
            <v>987</v>
          </cell>
          <cell r="K136">
            <v>1004</v>
          </cell>
          <cell r="L136">
            <v>742</v>
          </cell>
          <cell r="M136">
            <v>3241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387</v>
          </cell>
          <cell r="M137">
            <v>1607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138</v>
          </cell>
          <cell r="M138">
            <v>658</v>
          </cell>
        </row>
        <row r="139">
          <cell r="H139" t="str">
            <v>105318-CES. RURAL EL PALQUI</v>
          </cell>
          <cell r="I139">
            <v>480</v>
          </cell>
          <cell r="J139">
            <v>576</v>
          </cell>
          <cell r="K139">
            <v>763</v>
          </cell>
          <cell r="L139">
            <v>636</v>
          </cell>
          <cell r="M139">
            <v>2455</v>
          </cell>
        </row>
        <row r="140">
          <cell r="H140" t="str">
            <v>105425-P.S.R. CHILECITO</v>
          </cell>
          <cell r="I140">
            <v>154</v>
          </cell>
          <cell r="J140">
            <v>63</v>
          </cell>
          <cell r="K140">
            <v>56</v>
          </cell>
          <cell r="L140">
            <v>13</v>
          </cell>
          <cell r="M140">
            <v>286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L141">
            <v>38</v>
          </cell>
          <cell r="M141">
            <v>117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24</v>
          </cell>
          <cell r="M142">
            <v>197</v>
          </cell>
        </row>
        <row r="143">
          <cell r="H143" t="str">
            <v>105430-P.S.R. MIALQUI</v>
          </cell>
          <cell r="I143">
            <v>197</v>
          </cell>
          <cell r="J143">
            <v>38</v>
          </cell>
          <cell r="K143">
            <v>25</v>
          </cell>
          <cell r="L143">
            <v>25</v>
          </cell>
          <cell r="M143">
            <v>63</v>
          </cell>
        </row>
        <row r="144">
          <cell r="H144" t="str">
            <v>105431-P.S.R. PEDREGAL</v>
          </cell>
          <cell r="I144">
            <v>18</v>
          </cell>
          <cell r="J144">
            <v>18</v>
          </cell>
          <cell r="K144">
            <v>36</v>
          </cell>
          <cell r="L144">
            <v>33</v>
          </cell>
          <cell r="M144">
            <v>87</v>
          </cell>
        </row>
        <row r="145">
          <cell r="H145" t="str">
            <v>105432-P.S.R. RAPEL</v>
          </cell>
          <cell r="I145">
            <v>100</v>
          </cell>
          <cell r="J145">
            <v>82</v>
          </cell>
          <cell r="K145">
            <v>146</v>
          </cell>
          <cell r="L145">
            <v>21</v>
          </cell>
          <cell r="M145">
            <v>349</v>
          </cell>
        </row>
        <row r="146">
          <cell r="H146" t="str">
            <v>105435-P.S.R. TULAHUEN</v>
          </cell>
          <cell r="I146">
            <v>54</v>
          </cell>
          <cell r="J146">
            <v>54</v>
          </cell>
          <cell r="K146">
            <v>72</v>
          </cell>
          <cell r="L146">
            <v>76</v>
          </cell>
          <cell r="M146">
            <v>202</v>
          </cell>
        </row>
        <row r="147">
          <cell r="H147" t="str">
            <v>105436-P.S.R. EL MAITEN</v>
          </cell>
          <cell r="I147">
            <v>202</v>
          </cell>
          <cell r="J147">
            <v>11</v>
          </cell>
          <cell r="K147">
            <v>18</v>
          </cell>
          <cell r="L147">
            <v>17</v>
          </cell>
          <cell r="M147">
            <v>46</v>
          </cell>
        </row>
        <row r="148">
          <cell r="H148" t="str">
            <v>105489-P.S.R. RAMADAS DE TULAHUEN</v>
          </cell>
          <cell r="I148">
            <v>10</v>
          </cell>
          <cell r="J148">
            <v>10</v>
          </cell>
          <cell r="K148">
            <v>25</v>
          </cell>
          <cell r="L148">
            <v>10</v>
          </cell>
          <cell r="M148">
            <v>45</v>
          </cell>
        </row>
        <row r="149">
          <cell r="H149" t="str">
            <v>04304-PUNITAQUI</v>
          </cell>
          <cell r="I149">
            <v>1303</v>
          </cell>
          <cell r="J149">
            <v>545</v>
          </cell>
          <cell r="K149">
            <v>1041</v>
          </cell>
          <cell r="L149">
            <v>1096</v>
          </cell>
          <cell r="M149">
            <v>3985</v>
          </cell>
        </row>
        <row r="150">
          <cell r="H150" t="str">
            <v>105308-CES. RURAL PUNITAQUI</v>
          </cell>
          <cell r="I150">
            <v>1179</v>
          </cell>
          <cell r="J150">
            <v>386</v>
          </cell>
          <cell r="K150">
            <v>929</v>
          </cell>
          <cell r="L150">
            <v>966</v>
          </cell>
          <cell r="M150">
            <v>3460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109</v>
          </cell>
          <cell r="M151">
            <v>416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13</v>
          </cell>
          <cell r="L152">
            <v>3</v>
          </cell>
          <cell r="M152">
            <v>36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18</v>
          </cell>
          <cell r="M153">
            <v>73</v>
          </cell>
        </row>
        <row r="154">
          <cell r="H154" t="str">
            <v>04305-RIO HURTADO</v>
          </cell>
          <cell r="I154">
            <v>309</v>
          </cell>
          <cell r="J154">
            <v>210</v>
          </cell>
          <cell r="K154">
            <v>229</v>
          </cell>
          <cell r="L154">
            <v>236</v>
          </cell>
          <cell r="M154">
            <v>984</v>
          </cell>
        </row>
        <row r="155">
          <cell r="H155" t="str">
            <v>105310-CES. RURAL PICHASCA</v>
          </cell>
          <cell r="I155">
            <v>174</v>
          </cell>
          <cell r="J155">
            <v>104</v>
          </cell>
          <cell r="K155">
            <v>86</v>
          </cell>
          <cell r="L155">
            <v>122</v>
          </cell>
          <cell r="M155">
            <v>486</v>
          </cell>
        </row>
        <row r="156">
          <cell r="H156" t="str">
            <v>105409-P.S.R. EL CHAÑAR</v>
          </cell>
          <cell r="I156">
            <v>11</v>
          </cell>
          <cell r="J156">
            <v>7</v>
          </cell>
          <cell r="K156">
            <v>12</v>
          </cell>
          <cell r="L156">
            <v>21</v>
          </cell>
          <cell r="M156">
            <v>51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36</v>
          </cell>
          <cell r="M157">
            <v>84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12</v>
          </cell>
          <cell r="M158">
            <v>41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L159">
            <v>55</v>
          </cell>
          <cell r="M159">
            <v>129</v>
          </cell>
        </row>
        <row r="160">
          <cell r="H160" t="str">
            <v>105414-P.S.R. SERON</v>
          </cell>
          <cell r="I160">
            <v>18</v>
          </cell>
          <cell r="J160">
            <v>31</v>
          </cell>
          <cell r="K160">
            <v>35</v>
          </cell>
          <cell r="L160">
            <v>23</v>
          </cell>
          <cell r="M160">
            <v>107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22</v>
          </cell>
          <cell r="M161">
            <v>86</v>
          </cell>
        </row>
        <row r="162">
          <cell r="H162" t="str">
            <v>Total general</v>
          </cell>
          <cell r="I162">
            <v>51177</v>
          </cell>
          <cell r="J162">
            <v>48256</v>
          </cell>
          <cell r="K162">
            <v>57363</v>
          </cell>
          <cell r="L162">
            <v>49979</v>
          </cell>
          <cell r="M162">
            <v>206775</v>
          </cell>
        </row>
      </sheetData>
      <sheetData sheetId="6"/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1337</v>
          </cell>
          <cell r="J5">
            <v>1457</v>
          </cell>
          <cell r="K5">
            <v>1524</v>
          </cell>
          <cell r="L5">
            <v>1092</v>
          </cell>
          <cell r="M5">
            <v>5410</v>
          </cell>
        </row>
        <row r="6">
          <cell r="H6" t="str">
            <v>105010-DIRECCIÓN DEL SERVICIO DE SALUD COQUIMBO</v>
          </cell>
          <cell r="I6">
            <v>5410</v>
          </cell>
          <cell r="J6">
            <v>5410</v>
          </cell>
          <cell r="K6">
            <v>0</v>
          </cell>
          <cell r="L6">
            <v>0</v>
          </cell>
          <cell r="M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1013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740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714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933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734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823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125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>
            <v>18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24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>
            <v>31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56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47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>
            <v>52</v>
          </cell>
          <cell r="M21">
            <v>128</v>
          </cell>
        </row>
        <row r="22">
          <cell r="H22" t="str">
            <v>04102-COQUIMBO</v>
          </cell>
          <cell r="I22">
            <v>1280</v>
          </cell>
          <cell r="J22">
            <v>1466</v>
          </cell>
          <cell r="K22">
            <v>1554</v>
          </cell>
          <cell r="L22">
            <v>1062</v>
          </cell>
          <cell r="M22">
            <v>5362</v>
          </cell>
        </row>
        <row r="23">
          <cell r="H23" t="str">
            <v>105101-HOSPITAL COQUIMBO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 t="str">
            <v>105303-CES. SAN JUAN</v>
          </cell>
          <cell r="I24">
            <v>163</v>
          </cell>
          <cell r="J24">
            <v>138</v>
          </cell>
          <cell r="K24">
            <v>206</v>
          </cell>
          <cell r="L24">
            <v>99</v>
          </cell>
          <cell r="M24">
            <v>606</v>
          </cell>
        </row>
        <row r="25">
          <cell r="H25" t="str">
            <v>105304-CES. SANTA CECILIA</v>
          </cell>
          <cell r="I25">
            <v>322</v>
          </cell>
          <cell r="J25">
            <v>193</v>
          </cell>
          <cell r="K25">
            <v>208</v>
          </cell>
          <cell r="L25">
            <v>168</v>
          </cell>
          <cell r="M25">
            <v>891</v>
          </cell>
        </row>
        <row r="26">
          <cell r="H26" t="str">
            <v>105305-CES. TIERRAS BLANCAS</v>
          </cell>
          <cell r="I26">
            <v>583</v>
          </cell>
          <cell r="J26">
            <v>463</v>
          </cell>
          <cell r="K26">
            <v>435</v>
          </cell>
          <cell r="L26">
            <v>356</v>
          </cell>
          <cell r="M26">
            <v>1837</v>
          </cell>
        </row>
        <row r="27">
          <cell r="H27" t="str">
            <v>105321-CES. RURAL  TONGOY</v>
          </cell>
          <cell r="I27">
            <v>61</v>
          </cell>
          <cell r="J27">
            <v>67</v>
          </cell>
          <cell r="K27">
            <v>63</v>
          </cell>
          <cell r="L27">
            <v>62</v>
          </cell>
          <cell r="M27">
            <v>253</v>
          </cell>
        </row>
        <row r="28">
          <cell r="H28" t="str">
            <v>105323-CES. DR. SERGIO AGUILAR</v>
          </cell>
          <cell r="I28">
            <v>0</v>
          </cell>
          <cell r="J28">
            <v>477</v>
          </cell>
          <cell r="K28">
            <v>517</v>
          </cell>
          <cell r="L28">
            <v>301</v>
          </cell>
          <cell r="M28">
            <v>1295</v>
          </cell>
        </row>
        <row r="29">
          <cell r="H29" t="str">
            <v xml:space="preserve">105404-P.S.R. EL TANGUE                         </v>
          </cell>
          <cell r="I29">
            <v>1295</v>
          </cell>
          <cell r="J29">
            <v>1</v>
          </cell>
          <cell r="K29">
            <v>1</v>
          </cell>
          <cell r="L29">
            <v>1</v>
          </cell>
          <cell r="M29">
            <v>2</v>
          </cell>
        </row>
        <row r="30">
          <cell r="H30" t="str">
            <v>105405-P.S.R. GUANAQUEROS</v>
          </cell>
          <cell r="I30">
            <v>26</v>
          </cell>
          <cell r="J30">
            <v>22</v>
          </cell>
          <cell r="K30">
            <v>21</v>
          </cell>
          <cell r="L30">
            <v>12</v>
          </cell>
          <cell r="M30">
            <v>81</v>
          </cell>
        </row>
        <row r="31">
          <cell r="H31" t="str">
            <v>105406-P.S.R. PAN DE AZUCAR</v>
          </cell>
          <cell r="I31">
            <v>76</v>
          </cell>
          <cell r="J31">
            <v>57</v>
          </cell>
          <cell r="K31">
            <v>47</v>
          </cell>
          <cell r="L31">
            <v>37</v>
          </cell>
          <cell r="M31">
            <v>217</v>
          </cell>
        </row>
        <row r="32">
          <cell r="H32" t="str">
            <v>105407-P.S.R. TAMBILLOS</v>
          </cell>
          <cell r="I32">
            <v>6</v>
          </cell>
          <cell r="J32">
            <v>6</v>
          </cell>
          <cell r="K32">
            <v>7</v>
          </cell>
          <cell r="L32">
            <v>8</v>
          </cell>
          <cell r="M32">
            <v>27</v>
          </cell>
        </row>
        <row r="33">
          <cell r="H33" t="str">
            <v>105600-COSAM Tierras Blancas (CESAM)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H34" t="str">
            <v>105705-CECOF EL ALBA</v>
          </cell>
          <cell r="I34">
            <v>43</v>
          </cell>
          <cell r="J34">
            <v>42</v>
          </cell>
          <cell r="K34">
            <v>49</v>
          </cell>
          <cell r="L34">
            <v>19</v>
          </cell>
          <cell r="M34">
            <v>153</v>
          </cell>
        </row>
        <row r="35">
          <cell r="H35" t="str">
            <v>04103-ANDACOLLO</v>
          </cell>
          <cell r="I35">
            <v>84</v>
          </cell>
          <cell r="J35">
            <v>93</v>
          </cell>
          <cell r="K35">
            <v>129</v>
          </cell>
          <cell r="L35">
            <v>88</v>
          </cell>
          <cell r="M35">
            <v>394</v>
          </cell>
        </row>
        <row r="36">
          <cell r="H36" t="str">
            <v>105106-HOSPITAL ANDACOLLO</v>
          </cell>
          <cell r="I36">
            <v>84</v>
          </cell>
          <cell r="J36">
            <v>93</v>
          </cell>
          <cell r="K36">
            <v>129</v>
          </cell>
          <cell r="L36">
            <v>88</v>
          </cell>
          <cell r="M36">
            <v>394</v>
          </cell>
        </row>
        <row r="37">
          <cell r="H37" t="str">
            <v>04104-LA HIGUERA</v>
          </cell>
          <cell r="I37">
            <v>34</v>
          </cell>
          <cell r="J37">
            <v>6</v>
          </cell>
          <cell r="K37">
            <v>4</v>
          </cell>
          <cell r="L37">
            <v>4</v>
          </cell>
          <cell r="M37">
            <v>44</v>
          </cell>
        </row>
        <row r="38">
          <cell r="H38" t="str">
            <v>105314-CES. LA HIGUERA</v>
          </cell>
          <cell r="I38">
            <v>34</v>
          </cell>
          <cell r="J38">
            <v>6</v>
          </cell>
          <cell r="K38">
            <v>4</v>
          </cell>
          <cell r="L38">
            <v>4</v>
          </cell>
          <cell r="M38">
            <v>44</v>
          </cell>
        </row>
        <row r="39">
          <cell r="H39" t="str">
            <v xml:space="preserve">105500-P.S.R. CALETA HORNOS        </v>
          </cell>
          <cell r="I39">
            <v>44</v>
          </cell>
          <cell r="J39">
            <v>44</v>
          </cell>
          <cell r="K39">
            <v>0</v>
          </cell>
          <cell r="L39">
            <v>0</v>
          </cell>
          <cell r="M39">
            <v>0</v>
          </cell>
        </row>
        <row r="40">
          <cell r="H40" t="str">
            <v>105505-P.S.R. LOS CHOROS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</row>
        <row r="41">
          <cell r="H41" t="str">
            <v>105506-P.S.R. EL TRAPICHE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</row>
        <row r="42">
          <cell r="H42" t="str">
            <v>04105-PAIHUANO</v>
          </cell>
          <cell r="I42">
            <v>74</v>
          </cell>
          <cell r="J42">
            <v>75</v>
          </cell>
          <cell r="K42">
            <v>107</v>
          </cell>
          <cell r="L42">
            <v>43</v>
          </cell>
          <cell r="M42">
            <v>299</v>
          </cell>
        </row>
        <row r="43">
          <cell r="H43" t="str">
            <v>105306-CES. PAIHUANO</v>
          </cell>
          <cell r="I43">
            <v>74</v>
          </cell>
          <cell r="J43">
            <v>75</v>
          </cell>
          <cell r="K43">
            <v>107</v>
          </cell>
          <cell r="L43">
            <v>43</v>
          </cell>
          <cell r="M43">
            <v>299</v>
          </cell>
        </row>
        <row r="44">
          <cell r="H44" t="str">
            <v>04106-VICUÑA</v>
          </cell>
          <cell r="I44">
            <v>166</v>
          </cell>
          <cell r="J44">
            <v>152</v>
          </cell>
          <cell r="K44">
            <v>167</v>
          </cell>
          <cell r="L44">
            <v>115</v>
          </cell>
          <cell r="M44">
            <v>600</v>
          </cell>
        </row>
        <row r="45">
          <cell r="H45" t="str">
            <v>105107-HOSPITAL VICUÑA</v>
          </cell>
          <cell r="I45">
            <v>166</v>
          </cell>
          <cell r="J45">
            <v>147</v>
          </cell>
          <cell r="K45">
            <v>115</v>
          </cell>
          <cell r="L45">
            <v>115</v>
          </cell>
          <cell r="M45">
            <v>543</v>
          </cell>
        </row>
        <row r="46">
          <cell r="H46" t="str">
            <v>105467-P.S.R. DIAGUITAS</v>
          </cell>
          <cell r="I46">
            <v>543</v>
          </cell>
          <cell r="J46">
            <v>543</v>
          </cell>
          <cell r="K46">
            <v>18</v>
          </cell>
          <cell r="L46">
            <v>18</v>
          </cell>
          <cell r="M46">
            <v>18</v>
          </cell>
        </row>
        <row r="47">
          <cell r="H47" t="str">
            <v>105469-P.S.R. EL TAMBO</v>
          </cell>
          <cell r="I47">
            <v>0</v>
          </cell>
          <cell r="J47">
            <v>0</v>
          </cell>
          <cell r="K47">
            <v>11</v>
          </cell>
          <cell r="L47">
            <v>11</v>
          </cell>
          <cell r="M47">
            <v>11</v>
          </cell>
        </row>
        <row r="48">
          <cell r="H48" t="str">
            <v>105470-P.S.R. HUANTA</v>
          </cell>
          <cell r="I48">
            <v>11</v>
          </cell>
          <cell r="J48">
            <v>5</v>
          </cell>
          <cell r="K48">
            <v>5</v>
          </cell>
          <cell r="L48">
            <v>5</v>
          </cell>
          <cell r="M48">
            <v>5</v>
          </cell>
        </row>
        <row r="49">
          <cell r="H49" t="str">
            <v>105471-P.S.R. PERALILLO</v>
          </cell>
          <cell r="I49">
            <v>0</v>
          </cell>
          <cell r="J49">
            <v>0</v>
          </cell>
          <cell r="K49">
            <v>7</v>
          </cell>
          <cell r="L49">
            <v>7</v>
          </cell>
          <cell r="M49">
            <v>7</v>
          </cell>
        </row>
        <row r="50">
          <cell r="H50" t="str">
            <v>105472-P.S.R. RIVADAVIA</v>
          </cell>
          <cell r="I50">
            <v>0</v>
          </cell>
          <cell r="J50">
            <v>0</v>
          </cell>
          <cell r="K50">
            <v>9</v>
          </cell>
          <cell r="L50">
            <v>9</v>
          </cell>
          <cell r="M50">
            <v>9</v>
          </cell>
        </row>
        <row r="51">
          <cell r="H51" t="str">
            <v>105473-P.S.R. TALCUNA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</row>
        <row r="52">
          <cell r="H52" t="str">
            <v>105474-P.S.R. CHAPILCA</v>
          </cell>
          <cell r="I52">
            <v>0</v>
          </cell>
          <cell r="J52">
            <v>0</v>
          </cell>
          <cell r="K52">
            <v>3</v>
          </cell>
          <cell r="L52">
            <v>3</v>
          </cell>
          <cell r="M52">
            <v>3</v>
          </cell>
        </row>
        <row r="53">
          <cell r="H53" t="str">
            <v>105502-P.S.R. CALINGASTA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</row>
        <row r="54">
          <cell r="H54" t="str">
            <v>105509-P.S.R. GUALLIGUAICA</v>
          </cell>
          <cell r="I54">
            <v>0</v>
          </cell>
          <cell r="J54">
            <v>0</v>
          </cell>
          <cell r="K54">
            <v>4</v>
          </cell>
          <cell r="L54">
            <v>4</v>
          </cell>
          <cell r="M54">
            <v>4</v>
          </cell>
        </row>
        <row r="55">
          <cell r="H55" t="str">
            <v>04201-ILLAPEL</v>
          </cell>
          <cell r="I55">
            <v>625</v>
          </cell>
          <cell r="J55">
            <v>495</v>
          </cell>
          <cell r="K55">
            <v>162</v>
          </cell>
          <cell r="L55">
            <v>258</v>
          </cell>
          <cell r="M55">
            <v>1540</v>
          </cell>
        </row>
        <row r="56">
          <cell r="H56" t="str">
            <v>105103-HOSPITAL ILLAPEL</v>
          </cell>
          <cell r="I56">
            <v>545</v>
          </cell>
          <cell r="J56">
            <v>429</v>
          </cell>
          <cell r="K56">
            <v>162</v>
          </cell>
          <cell r="L56">
            <v>171</v>
          </cell>
          <cell r="M56">
            <v>1307</v>
          </cell>
        </row>
        <row r="57">
          <cell r="H57" t="str">
            <v>105326-CESFAM SAN RAFAEL</v>
          </cell>
          <cell r="I57">
            <v>46</v>
          </cell>
          <cell r="J57">
            <v>44</v>
          </cell>
          <cell r="K57">
            <v>44</v>
          </cell>
          <cell r="L57">
            <v>45</v>
          </cell>
          <cell r="M57">
            <v>135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2</v>
          </cell>
          <cell r="K58">
            <v>2</v>
          </cell>
          <cell r="L58">
            <v>5</v>
          </cell>
          <cell r="M58">
            <v>12</v>
          </cell>
        </row>
        <row r="59">
          <cell r="H59" t="str">
            <v>105444-P.S.R. HUINTIL</v>
          </cell>
          <cell r="I59">
            <v>3</v>
          </cell>
          <cell r="J59">
            <v>1</v>
          </cell>
          <cell r="K59">
            <v>1</v>
          </cell>
          <cell r="L59">
            <v>1</v>
          </cell>
          <cell r="M59">
            <v>4</v>
          </cell>
        </row>
        <row r="60">
          <cell r="H60" t="str">
            <v>105445-P.S.R. LIMAHUIDA</v>
          </cell>
          <cell r="I60">
            <v>5</v>
          </cell>
          <cell r="J60">
            <v>5</v>
          </cell>
          <cell r="K60">
            <v>5</v>
          </cell>
          <cell r="L60">
            <v>5</v>
          </cell>
          <cell r="M60">
            <v>5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1</v>
          </cell>
          <cell r="L61">
            <v>3</v>
          </cell>
          <cell r="M61">
            <v>5</v>
          </cell>
        </row>
        <row r="62">
          <cell r="H62" t="str">
            <v>105447-P.S.R. PERALILLO</v>
          </cell>
          <cell r="I62">
            <v>2</v>
          </cell>
          <cell r="J62">
            <v>2</v>
          </cell>
          <cell r="K62">
            <v>2</v>
          </cell>
          <cell r="L62">
            <v>3</v>
          </cell>
          <cell r="M62">
            <v>7</v>
          </cell>
        </row>
        <row r="63">
          <cell r="H63" t="str">
            <v>105448-P.S.R. SANTA VIRGINIA</v>
          </cell>
          <cell r="I63">
            <v>2</v>
          </cell>
          <cell r="J63">
            <v>2</v>
          </cell>
          <cell r="K63">
            <v>2</v>
          </cell>
          <cell r="L63">
            <v>2</v>
          </cell>
          <cell r="M63">
            <v>4</v>
          </cell>
        </row>
        <row r="64">
          <cell r="H64" t="str">
            <v>105485-P.S.R. PLAN DE HORNOS</v>
          </cell>
          <cell r="I64">
            <v>6</v>
          </cell>
          <cell r="J64">
            <v>6</v>
          </cell>
          <cell r="K64">
            <v>6</v>
          </cell>
          <cell r="L64">
            <v>4</v>
          </cell>
          <cell r="M64">
            <v>10</v>
          </cell>
        </row>
        <row r="65">
          <cell r="H65" t="str">
            <v>105486-P.S.R. TUNGA SUR</v>
          </cell>
          <cell r="I65">
            <v>4</v>
          </cell>
          <cell r="J65">
            <v>1</v>
          </cell>
          <cell r="K65">
            <v>1</v>
          </cell>
          <cell r="L65">
            <v>6</v>
          </cell>
          <cell r="M65">
            <v>11</v>
          </cell>
        </row>
        <row r="66">
          <cell r="H66" t="str">
            <v>105487-P.S.R. CAÑAS UNO</v>
          </cell>
          <cell r="I66">
            <v>4</v>
          </cell>
          <cell r="J66">
            <v>15</v>
          </cell>
          <cell r="K66">
            <v>15</v>
          </cell>
          <cell r="L66">
            <v>13</v>
          </cell>
          <cell r="M66">
            <v>32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  <cell r="K67">
            <v>1</v>
          </cell>
          <cell r="L67">
            <v>2</v>
          </cell>
          <cell r="M67">
            <v>3</v>
          </cell>
        </row>
        <row r="68">
          <cell r="H68" t="str">
            <v>105504-P.S.R. SOCAVON</v>
          </cell>
          <cell r="I68">
            <v>1</v>
          </cell>
          <cell r="J68">
            <v>1</v>
          </cell>
          <cell r="K68">
            <v>1</v>
          </cell>
          <cell r="L68">
            <v>4</v>
          </cell>
          <cell r="M68">
            <v>5</v>
          </cell>
        </row>
        <row r="69">
          <cell r="H69" t="str">
            <v>04202-CANELA</v>
          </cell>
          <cell r="I69">
            <v>68</v>
          </cell>
          <cell r="J69">
            <v>60</v>
          </cell>
          <cell r="K69">
            <v>77</v>
          </cell>
          <cell r="L69">
            <v>69</v>
          </cell>
          <cell r="M69">
            <v>274</v>
          </cell>
        </row>
        <row r="70">
          <cell r="H70" t="str">
            <v>105309-CES. RURAL CANELA</v>
          </cell>
          <cell r="I70">
            <v>68</v>
          </cell>
          <cell r="J70">
            <v>60</v>
          </cell>
          <cell r="K70">
            <v>77</v>
          </cell>
          <cell r="L70">
            <v>69</v>
          </cell>
          <cell r="M70">
            <v>274</v>
          </cell>
        </row>
        <row r="71">
          <cell r="H71" t="str">
            <v>04203-LOS VILOS</v>
          </cell>
          <cell r="I71">
            <v>142</v>
          </cell>
          <cell r="J71">
            <v>157</v>
          </cell>
          <cell r="K71">
            <v>40</v>
          </cell>
          <cell r="L71">
            <v>112</v>
          </cell>
          <cell r="M71">
            <v>451</v>
          </cell>
        </row>
        <row r="72">
          <cell r="H72" t="str">
            <v>105108-HOSPITAL LOS VILOS</v>
          </cell>
          <cell r="I72">
            <v>131</v>
          </cell>
          <cell r="J72">
            <v>142</v>
          </cell>
          <cell r="K72">
            <v>14</v>
          </cell>
          <cell r="L72">
            <v>100</v>
          </cell>
          <cell r="M72">
            <v>387</v>
          </cell>
        </row>
        <row r="73">
          <cell r="H73" t="str">
            <v xml:space="preserve">105478-P.S.R. CAIMANES                   </v>
          </cell>
          <cell r="I73">
            <v>1</v>
          </cell>
          <cell r="J73">
            <v>4</v>
          </cell>
          <cell r="K73">
            <v>10</v>
          </cell>
          <cell r="L73">
            <v>3</v>
          </cell>
          <cell r="M73">
            <v>18</v>
          </cell>
        </row>
        <row r="74">
          <cell r="H74" t="str">
            <v>105479-P.S.R. GUANGUALI</v>
          </cell>
          <cell r="I74">
            <v>18</v>
          </cell>
          <cell r="J74">
            <v>2</v>
          </cell>
          <cell r="K74">
            <v>2</v>
          </cell>
          <cell r="L74">
            <v>4</v>
          </cell>
          <cell r="M74">
            <v>8</v>
          </cell>
        </row>
        <row r="75">
          <cell r="H75" t="str">
            <v>105480-P.S.R. QUILIMARI</v>
          </cell>
          <cell r="I75">
            <v>9</v>
          </cell>
          <cell r="J75">
            <v>8</v>
          </cell>
          <cell r="K75">
            <v>8</v>
          </cell>
          <cell r="L75">
            <v>4</v>
          </cell>
          <cell r="M75">
            <v>29</v>
          </cell>
        </row>
        <row r="76">
          <cell r="H76" t="str">
            <v>105481-P.S.R. TILAMA</v>
          </cell>
          <cell r="I76">
            <v>29</v>
          </cell>
          <cell r="J76">
            <v>29</v>
          </cell>
          <cell r="K76">
            <v>1</v>
          </cell>
          <cell r="L76">
            <v>1</v>
          </cell>
          <cell r="M76">
            <v>1</v>
          </cell>
        </row>
        <row r="77">
          <cell r="H77" t="str">
            <v>105511-P.S.R. LOS CONDORES</v>
          </cell>
          <cell r="I77">
            <v>1</v>
          </cell>
          <cell r="J77">
            <v>1</v>
          </cell>
          <cell r="K77">
            <v>5</v>
          </cell>
          <cell r="L77">
            <v>1</v>
          </cell>
          <cell r="M77">
            <v>8</v>
          </cell>
        </row>
        <row r="78">
          <cell r="H78" t="str">
            <v>04204-SALAMANCA</v>
          </cell>
          <cell r="I78">
            <v>165</v>
          </cell>
          <cell r="J78">
            <v>173</v>
          </cell>
          <cell r="K78">
            <v>406</v>
          </cell>
          <cell r="L78">
            <v>152</v>
          </cell>
          <cell r="M78">
            <v>896</v>
          </cell>
        </row>
        <row r="79">
          <cell r="H79" t="str">
            <v>105104-HOSPITAL SALAMANCA</v>
          </cell>
          <cell r="I79">
            <v>165</v>
          </cell>
          <cell r="J79">
            <v>173</v>
          </cell>
          <cell r="K79">
            <v>175</v>
          </cell>
          <cell r="L79">
            <v>110</v>
          </cell>
          <cell r="M79">
            <v>623</v>
          </cell>
        </row>
        <row r="80">
          <cell r="H80" t="str">
            <v xml:space="preserve">105452-P.S.R. CUNCUMEN                 </v>
          </cell>
          <cell r="I80">
            <v>623</v>
          </cell>
          <cell r="J80">
            <v>623</v>
          </cell>
          <cell r="K80">
            <v>13</v>
          </cell>
          <cell r="L80">
            <v>3</v>
          </cell>
          <cell r="M80">
            <v>16</v>
          </cell>
        </row>
        <row r="81">
          <cell r="H81" t="str">
            <v>105453-P.S.R. TRANQUILLA</v>
          </cell>
          <cell r="I81">
            <v>16</v>
          </cell>
          <cell r="J81">
            <v>16</v>
          </cell>
          <cell r="K81">
            <v>31</v>
          </cell>
          <cell r="L81">
            <v>6</v>
          </cell>
          <cell r="M81">
            <v>37</v>
          </cell>
        </row>
        <row r="82">
          <cell r="H82" t="str">
            <v>105454-P.S.R. CUNLAGUA</v>
          </cell>
          <cell r="I82">
            <v>37</v>
          </cell>
          <cell r="J82">
            <v>37</v>
          </cell>
          <cell r="K82">
            <v>7</v>
          </cell>
          <cell r="L82">
            <v>2</v>
          </cell>
          <cell r="M82">
            <v>9</v>
          </cell>
        </row>
        <row r="83">
          <cell r="H83" t="str">
            <v>105455-P.S.R. CHILLEPIN</v>
          </cell>
          <cell r="I83">
            <v>9</v>
          </cell>
          <cell r="J83">
            <v>9</v>
          </cell>
          <cell r="K83">
            <v>19</v>
          </cell>
          <cell r="L83">
            <v>1</v>
          </cell>
          <cell r="M83">
            <v>20</v>
          </cell>
        </row>
        <row r="84">
          <cell r="H84" t="str">
            <v>105456-P.S.R. LLIMPO</v>
          </cell>
          <cell r="I84">
            <v>20</v>
          </cell>
          <cell r="J84">
            <v>20</v>
          </cell>
          <cell r="K84">
            <v>27</v>
          </cell>
          <cell r="L84">
            <v>2</v>
          </cell>
          <cell r="M84">
            <v>29</v>
          </cell>
        </row>
        <row r="85">
          <cell r="H85" t="str">
            <v>105457-P.S.R. SAN AGUSTIN</v>
          </cell>
          <cell r="I85">
            <v>29</v>
          </cell>
          <cell r="J85">
            <v>29</v>
          </cell>
          <cell r="K85">
            <v>6</v>
          </cell>
          <cell r="L85">
            <v>3</v>
          </cell>
          <cell r="M85">
            <v>9</v>
          </cell>
        </row>
        <row r="86">
          <cell r="H86" t="str">
            <v>105458-P.S.R. TAHUINCO</v>
          </cell>
          <cell r="I86">
            <v>9</v>
          </cell>
          <cell r="J86">
            <v>9</v>
          </cell>
          <cell r="K86">
            <v>59</v>
          </cell>
          <cell r="L86">
            <v>9</v>
          </cell>
          <cell r="M86">
            <v>68</v>
          </cell>
        </row>
        <row r="87">
          <cell r="H87" t="str">
            <v>105491-P.S.R. QUELEN BAJO</v>
          </cell>
          <cell r="I87">
            <v>68</v>
          </cell>
          <cell r="J87">
            <v>68</v>
          </cell>
          <cell r="K87">
            <v>31</v>
          </cell>
          <cell r="L87">
            <v>4</v>
          </cell>
          <cell r="M87">
            <v>35</v>
          </cell>
        </row>
        <row r="88">
          <cell r="H88" t="str">
            <v>105492-P.S.R. CAMISA</v>
          </cell>
          <cell r="I88">
            <v>35</v>
          </cell>
          <cell r="J88">
            <v>35</v>
          </cell>
          <cell r="K88">
            <v>5</v>
          </cell>
          <cell r="L88">
            <v>4</v>
          </cell>
          <cell r="M88">
            <v>9</v>
          </cell>
        </row>
        <row r="89">
          <cell r="H89" t="str">
            <v>105501-P.S.R. ARBOLEDA GRANDE</v>
          </cell>
          <cell r="I89">
            <v>9</v>
          </cell>
          <cell r="J89">
            <v>9</v>
          </cell>
          <cell r="K89">
            <v>33</v>
          </cell>
          <cell r="L89">
            <v>8</v>
          </cell>
          <cell r="M89">
            <v>41</v>
          </cell>
        </row>
        <row r="90">
          <cell r="H90" t="str">
            <v>04301-OVALLE</v>
          </cell>
          <cell r="I90">
            <v>2076</v>
          </cell>
          <cell r="J90">
            <v>2166</v>
          </cell>
          <cell r="K90">
            <v>2269</v>
          </cell>
          <cell r="L90">
            <v>1702</v>
          </cell>
          <cell r="M90">
            <v>8213</v>
          </cell>
        </row>
        <row r="91">
          <cell r="H91" t="str">
            <v>105102-HOSPITAL OVALLE</v>
          </cell>
          <cell r="I91">
            <v>1409</v>
          </cell>
          <cell r="J91">
            <v>1327</v>
          </cell>
          <cell r="K91">
            <v>1522</v>
          </cell>
          <cell r="L91">
            <v>1110</v>
          </cell>
          <cell r="M91">
            <v>5368</v>
          </cell>
        </row>
        <row r="92">
          <cell r="H92" t="str">
            <v>105315-CES. RURAL C. DE TAMAYA</v>
          </cell>
          <cell r="I92">
            <v>113</v>
          </cell>
          <cell r="J92">
            <v>93</v>
          </cell>
          <cell r="K92">
            <v>49</v>
          </cell>
          <cell r="L92">
            <v>49</v>
          </cell>
          <cell r="M92">
            <v>304</v>
          </cell>
        </row>
        <row r="93">
          <cell r="H93" t="str">
            <v>105317-CES. JORGE JORDAN D.</v>
          </cell>
          <cell r="I93">
            <v>225</v>
          </cell>
          <cell r="J93">
            <v>217</v>
          </cell>
          <cell r="K93">
            <v>251</v>
          </cell>
          <cell r="L93">
            <v>168</v>
          </cell>
          <cell r="M93">
            <v>861</v>
          </cell>
        </row>
        <row r="94">
          <cell r="H94" t="str">
            <v>105322-CES. MARCOS MACUADA</v>
          </cell>
          <cell r="I94">
            <v>161</v>
          </cell>
          <cell r="J94">
            <v>216</v>
          </cell>
          <cell r="K94">
            <v>236</v>
          </cell>
          <cell r="L94">
            <v>197</v>
          </cell>
          <cell r="M94">
            <v>810</v>
          </cell>
        </row>
        <row r="95">
          <cell r="H95" t="str">
            <v>105324-CES. SOTAQUI</v>
          </cell>
          <cell r="I95">
            <v>34</v>
          </cell>
          <cell r="J95">
            <v>30</v>
          </cell>
          <cell r="K95">
            <v>35</v>
          </cell>
          <cell r="L95">
            <v>24</v>
          </cell>
          <cell r="M95">
            <v>123</v>
          </cell>
        </row>
        <row r="96">
          <cell r="H96" t="str">
            <v>105415-P.S.R. BARRAZA</v>
          </cell>
          <cell r="I96">
            <v>24</v>
          </cell>
          <cell r="J96">
            <v>22</v>
          </cell>
          <cell r="K96">
            <v>17</v>
          </cell>
          <cell r="L96">
            <v>14</v>
          </cell>
          <cell r="M96">
            <v>77</v>
          </cell>
        </row>
        <row r="97">
          <cell r="H97" t="str">
            <v xml:space="preserve">105416-P.S.R. CAMARICO                  </v>
          </cell>
          <cell r="I97">
            <v>6</v>
          </cell>
          <cell r="J97">
            <v>12</v>
          </cell>
          <cell r="K97">
            <v>13</v>
          </cell>
          <cell r="L97">
            <v>8</v>
          </cell>
          <cell r="M97">
            <v>39</v>
          </cell>
        </row>
        <row r="98">
          <cell r="H98" t="str">
            <v>105417-P.S.R. ALCONES BAJOS</v>
          </cell>
          <cell r="I98">
            <v>6</v>
          </cell>
          <cell r="J98">
            <v>10</v>
          </cell>
          <cell r="K98">
            <v>7</v>
          </cell>
          <cell r="L98">
            <v>7</v>
          </cell>
          <cell r="M98">
            <v>23</v>
          </cell>
        </row>
        <row r="99">
          <cell r="H99" t="str">
            <v>105419-P.S.R. LAS SOSSAS</v>
          </cell>
          <cell r="I99">
            <v>23</v>
          </cell>
          <cell r="J99">
            <v>18</v>
          </cell>
          <cell r="K99">
            <v>14</v>
          </cell>
          <cell r="L99">
            <v>4</v>
          </cell>
          <cell r="M99">
            <v>36</v>
          </cell>
        </row>
        <row r="100">
          <cell r="H100" t="str">
            <v>105420-P.S.R. LIMARI</v>
          </cell>
          <cell r="I100">
            <v>7</v>
          </cell>
          <cell r="J100">
            <v>13</v>
          </cell>
          <cell r="K100">
            <v>11</v>
          </cell>
          <cell r="L100">
            <v>12</v>
          </cell>
          <cell r="M100">
            <v>43</v>
          </cell>
        </row>
        <row r="101">
          <cell r="H101" t="str">
            <v>105422-P.S.R. HORNILLOS</v>
          </cell>
          <cell r="I101">
            <v>2</v>
          </cell>
          <cell r="J101">
            <v>1</v>
          </cell>
          <cell r="K101">
            <v>1</v>
          </cell>
          <cell r="L101">
            <v>3</v>
          </cell>
          <cell r="M101">
            <v>6</v>
          </cell>
        </row>
        <row r="102">
          <cell r="H102" t="str">
            <v>105437-P.S.R. CHALINGA</v>
          </cell>
          <cell r="I102">
            <v>2</v>
          </cell>
          <cell r="J102">
            <v>6</v>
          </cell>
          <cell r="K102">
            <v>5</v>
          </cell>
          <cell r="L102">
            <v>4</v>
          </cell>
          <cell r="M102">
            <v>17</v>
          </cell>
        </row>
        <row r="103">
          <cell r="H103" t="str">
            <v>105439-P.S.R. CERRO BLANCO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3</v>
          </cell>
        </row>
        <row r="104">
          <cell r="H104" t="str">
            <v>105507-P.S.R. HUAMALATA</v>
          </cell>
          <cell r="I104">
            <v>5</v>
          </cell>
          <cell r="J104">
            <v>16</v>
          </cell>
          <cell r="K104">
            <v>14</v>
          </cell>
          <cell r="L104">
            <v>7</v>
          </cell>
          <cell r="M104">
            <v>42</v>
          </cell>
        </row>
        <row r="105">
          <cell r="H105" t="str">
            <v>105510-P.S.R. RECOLETA</v>
          </cell>
          <cell r="I105">
            <v>42</v>
          </cell>
          <cell r="J105">
            <v>25</v>
          </cell>
          <cell r="K105">
            <v>13</v>
          </cell>
          <cell r="L105">
            <v>5</v>
          </cell>
          <cell r="M105">
            <v>43</v>
          </cell>
        </row>
        <row r="106">
          <cell r="H106" t="str">
            <v>105722-CECOF SAN JOSE DE LA DEHESA</v>
          </cell>
          <cell r="I106">
            <v>29</v>
          </cell>
          <cell r="J106">
            <v>90</v>
          </cell>
          <cell r="K106">
            <v>47</v>
          </cell>
          <cell r="L106">
            <v>11</v>
          </cell>
          <cell r="M106">
            <v>177</v>
          </cell>
        </row>
        <row r="107">
          <cell r="H107" t="str">
            <v>105723-CECOF LIMARI</v>
          </cell>
          <cell r="I107">
            <v>53</v>
          </cell>
          <cell r="J107">
            <v>49</v>
          </cell>
          <cell r="K107">
            <v>34</v>
          </cell>
          <cell r="L107">
            <v>32</v>
          </cell>
          <cell r="M107">
            <v>168</v>
          </cell>
        </row>
        <row r="108">
          <cell r="H108" t="str">
            <v>200258-CECOF LOS COPIHUES</v>
          </cell>
          <cell r="I108">
            <v>168</v>
          </cell>
          <cell r="J108">
            <v>20</v>
          </cell>
          <cell r="K108">
            <v>20</v>
          </cell>
          <cell r="L108">
            <v>53</v>
          </cell>
          <cell r="M108">
            <v>73</v>
          </cell>
        </row>
        <row r="109">
          <cell r="H109" t="str">
            <v>04302-COMBARBALÁ</v>
          </cell>
          <cell r="I109">
            <v>104</v>
          </cell>
          <cell r="J109">
            <v>78</v>
          </cell>
          <cell r="K109">
            <v>78</v>
          </cell>
          <cell r="L109">
            <v>87</v>
          </cell>
          <cell r="M109">
            <v>347</v>
          </cell>
        </row>
        <row r="110">
          <cell r="H110" t="str">
            <v>105105-HOSPITAL COMBARBALA</v>
          </cell>
          <cell r="I110">
            <v>76</v>
          </cell>
          <cell r="J110">
            <v>48</v>
          </cell>
          <cell r="K110">
            <v>44</v>
          </cell>
          <cell r="L110">
            <v>42</v>
          </cell>
          <cell r="M110">
            <v>210</v>
          </cell>
        </row>
        <row r="111">
          <cell r="H111" t="str">
            <v>105433-P.S.R. SAN LORENZO</v>
          </cell>
          <cell r="I111">
            <v>210</v>
          </cell>
          <cell r="J111">
            <v>1</v>
          </cell>
          <cell r="K111">
            <v>1</v>
          </cell>
          <cell r="L111">
            <v>2</v>
          </cell>
          <cell r="M111">
            <v>4</v>
          </cell>
        </row>
        <row r="112">
          <cell r="H112" t="str">
            <v>105434-P.S.R. SAN MARCOS</v>
          </cell>
          <cell r="I112">
            <v>3</v>
          </cell>
          <cell r="J112">
            <v>2</v>
          </cell>
          <cell r="K112">
            <v>5</v>
          </cell>
          <cell r="L112">
            <v>5</v>
          </cell>
          <cell r="M112">
            <v>10</v>
          </cell>
        </row>
        <row r="113">
          <cell r="H113" t="str">
            <v>105441-P.S.R. MANQUEHUA</v>
          </cell>
          <cell r="I113">
            <v>5</v>
          </cell>
          <cell r="J113">
            <v>3</v>
          </cell>
          <cell r="K113">
            <v>3</v>
          </cell>
          <cell r="L113">
            <v>7</v>
          </cell>
          <cell r="M113">
            <v>15</v>
          </cell>
        </row>
        <row r="114">
          <cell r="H114" t="str">
            <v xml:space="preserve">105459-P.S.R. BARRANCAS                </v>
          </cell>
          <cell r="I114">
            <v>15</v>
          </cell>
          <cell r="J114">
            <v>1</v>
          </cell>
          <cell r="K114">
            <v>2</v>
          </cell>
          <cell r="L114">
            <v>3</v>
          </cell>
          <cell r="M114">
            <v>6</v>
          </cell>
        </row>
        <row r="115">
          <cell r="H115" t="str">
            <v>105460-P.S.R. COGOTI 18</v>
          </cell>
          <cell r="I115">
            <v>3</v>
          </cell>
          <cell r="J115">
            <v>10</v>
          </cell>
          <cell r="K115">
            <v>11</v>
          </cell>
          <cell r="L115">
            <v>7</v>
          </cell>
          <cell r="M115">
            <v>31</v>
          </cell>
        </row>
        <row r="116">
          <cell r="H116" t="str">
            <v>105461-P.S.R. EL HUACHO</v>
          </cell>
          <cell r="I116">
            <v>1</v>
          </cell>
          <cell r="J116">
            <v>1</v>
          </cell>
          <cell r="K116">
            <v>1</v>
          </cell>
          <cell r="L116">
            <v>2</v>
          </cell>
          <cell r="M116">
            <v>4</v>
          </cell>
        </row>
        <row r="117">
          <cell r="H117" t="str">
            <v>105462-P.S.R. EL SAUCE</v>
          </cell>
          <cell r="I117">
            <v>4</v>
          </cell>
          <cell r="J117">
            <v>1</v>
          </cell>
          <cell r="K117">
            <v>9</v>
          </cell>
          <cell r="L117">
            <v>2</v>
          </cell>
          <cell r="M117">
            <v>12</v>
          </cell>
        </row>
        <row r="118">
          <cell r="H118" t="str">
            <v>105463-P.S.R. QUILITAPIA</v>
          </cell>
          <cell r="I118">
            <v>7</v>
          </cell>
          <cell r="J118">
            <v>2</v>
          </cell>
          <cell r="K118">
            <v>1</v>
          </cell>
          <cell r="L118">
            <v>7</v>
          </cell>
          <cell r="M118">
            <v>17</v>
          </cell>
        </row>
        <row r="119">
          <cell r="H119" t="str">
            <v>105464-P.S.R. LA LIGUA</v>
          </cell>
          <cell r="I119">
            <v>3</v>
          </cell>
          <cell r="J119">
            <v>5</v>
          </cell>
          <cell r="K119">
            <v>2</v>
          </cell>
          <cell r="L119">
            <v>3</v>
          </cell>
          <cell r="M119">
            <v>13</v>
          </cell>
        </row>
        <row r="120">
          <cell r="H120" t="str">
            <v>105465-P.S.R. RAMADILLA</v>
          </cell>
          <cell r="I120">
            <v>13</v>
          </cell>
          <cell r="J120">
            <v>1</v>
          </cell>
          <cell r="K120">
            <v>1</v>
          </cell>
          <cell r="L120">
            <v>3</v>
          </cell>
          <cell r="M120">
            <v>5</v>
          </cell>
        </row>
        <row r="121">
          <cell r="H121" t="str">
            <v>105466-P.S.R. VALLE HERMOSO</v>
          </cell>
          <cell r="I121">
            <v>1</v>
          </cell>
          <cell r="J121">
            <v>1</v>
          </cell>
          <cell r="K121">
            <v>1</v>
          </cell>
          <cell r="L121">
            <v>5</v>
          </cell>
          <cell r="M121">
            <v>8</v>
          </cell>
        </row>
        <row r="122">
          <cell r="H122" t="str">
            <v>105490-P.S.R. EL DURAZNO</v>
          </cell>
          <cell r="I122">
            <v>5</v>
          </cell>
          <cell r="J122">
            <v>3</v>
          </cell>
          <cell r="K122">
            <v>3</v>
          </cell>
          <cell r="L122">
            <v>4</v>
          </cell>
          <cell r="M122">
            <v>12</v>
          </cell>
        </row>
        <row r="123">
          <cell r="H123" t="str">
            <v>04304-MONTE PATRIA</v>
          </cell>
          <cell r="I123">
            <v>44</v>
          </cell>
          <cell r="J123">
            <v>174</v>
          </cell>
          <cell r="K123">
            <v>238</v>
          </cell>
          <cell r="L123">
            <v>164</v>
          </cell>
          <cell r="M123">
            <v>620</v>
          </cell>
        </row>
        <row r="124">
          <cell r="H124" t="str">
            <v>105307-CES. RURAL MONTE PATRIA</v>
          </cell>
          <cell r="I124">
            <v>620</v>
          </cell>
          <cell r="J124">
            <v>102</v>
          </cell>
          <cell r="K124">
            <v>100</v>
          </cell>
          <cell r="L124">
            <v>72</v>
          </cell>
          <cell r="M124">
            <v>274</v>
          </cell>
        </row>
        <row r="125">
          <cell r="H125" t="str">
            <v>105311-CES. RURAL CHAÑARAL ALTO</v>
          </cell>
          <cell r="I125">
            <v>25</v>
          </cell>
          <cell r="J125">
            <v>10</v>
          </cell>
          <cell r="K125">
            <v>55</v>
          </cell>
          <cell r="L125">
            <v>31</v>
          </cell>
          <cell r="M125">
            <v>121</v>
          </cell>
        </row>
        <row r="126">
          <cell r="H126" t="str">
            <v>105312-CES. RURAL CAREN</v>
          </cell>
          <cell r="I126">
            <v>19</v>
          </cell>
          <cell r="J126">
            <v>16</v>
          </cell>
          <cell r="K126">
            <v>49</v>
          </cell>
          <cell r="L126">
            <v>21</v>
          </cell>
          <cell r="M126">
            <v>105</v>
          </cell>
        </row>
        <row r="127">
          <cell r="H127" t="str">
            <v>105318-CES. RURAL EL PALQUI</v>
          </cell>
          <cell r="I127">
            <v>0</v>
          </cell>
          <cell r="J127">
            <v>46</v>
          </cell>
          <cell r="K127">
            <v>34</v>
          </cell>
          <cell r="L127">
            <v>40</v>
          </cell>
          <cell r="M127">
            <v>120</v>
          </cell>
        </row>
        <row r="128">
          <cell r="H128" t="str">
            <v>04304-PUNITAQUI</v>
          </cell>
          <cell r="I128">
            <v>143</v>
          </cell>
          <cell r="J128">
            <v>104</v>
          </cell>
          <cell r="K128">
            <v>115</v>
          </cell>
          <cell r="L128">
            <v>108</v>
          </cell>
          <cell r="M128">
            <v>470</v>
          </cell>
        </row>
        <row r="129">
          <cell r="H129" t="str">
            <v>105308-CES. RURAL PUNITAQUI</v>
          </cell>
          <cell r="I129">
            <v>143</v>
          </cell>
          <cell r="J129">
            <v>104</v>
          </cell>
          <cell r="K129">
            <v>115</v>
          </cell>
          <cell r="L129">
            <v>108</v>
          </cell>
          <cell r="M129">
            <v>470</v>
          </cell>
        </row>
        <row r="130">
          <cell r="H130" t="str">
            <v>04305-RIO HURTADO</v>
          </cell>
          <cell r="I130">
            <v>22</v>
          </cell>
          <cell r="J130">
            <v>15</v>
          </cell>
          <cell r="K130">
            <v>25</v>
          </cell>
          <cell r="L130">
            <v>17</v>
          </cell>
          <cell r="M130">
            <v>79</v>
          </cell>
        </row>
        <row r="131">
          <cell r="H131" t="str">
            <v>105310-CES. RURAL PICHASCA</v>
          </cell>
          <cell r="I131">
            <v>10</v>
          </cell>
          <cell r="J131">
            <v>6</v>
          </cell>
          <cell r="K131">
            <v>5</v>
          </cell>
          <cell r="L131">
            <v>8</v>
          </cell>
          <cell r="M131">
            <v>29</v>
          </cell>
        </row>
        <row r="132">
          <cell r="H132" t="str">
            <v>105409-P.S.R. EL CHAÑAR</v>
          </cell>
          <cell r="I132">
            <v>0</v>
          </cell>
          <cell r="J132">
            <v>0</v>
          </cell>
          <cell r="K132">
            <v>2</v>
          </cell>
          <cell r="L132">
            <v>2</v>
          </cell>
          <cell r="M132">
            <v>2</v>
          </cell>
        </row>
        <row r="133">
          <cell r="H133" t="str">
            <v>105410-P.S.R. HURTADO</v>
          </cell>
          <cell r="I133">
            <v>2</v>
          </cell>
          <cell r="J133">
            <v>2</v>
          </cell>
          <cell r="K133">
            <v>2</v>
          </cell>
          <cell r="L133">
            <v>2</v>
          </cell>
          <cell r="M133">
            <v>4</v>
          </cell>
        </row>
        <row r="134">
          <cell r="H134" t="str">
            <v>105411-P.S.R. LAS BREAS</v>
          </cell>
          <cell r="I134">
            <v>0</v>
          </cell>
          <cell r="J134">
            <v>0</v>
          </cell>
          <cell r="K134">
            <v>3</v>
          </cell>
          <cell r="L134">
            <v>3</v>
          </cell>
          <cell r="M134">
            <v>3</v>
          </cell>
        </row>
        <row r="135">
          <cell r="H135" t="str">
            <v>105413-P.S.R. SAMO ALTO</v>
          </cell>
          <cell r="I135">
            <v>8</v>
          </cell>
          <cell r="J135">
            <v>4</v>
          </cell>
          <cell r="K135">
            <v>12</v>
          </cell>
          <cell r="L135">
            <v>1</v>
          </cell>
          <cell r="M135">
            <v>25</v>
          </cell>
        </row>
        <row r="136">
          <cell r="H136" t="str">
            <v>105414-P.S.R. SERON</v>
          </cell>
          <cell r="I136">
            <v>1</v>
          </cell>
          <cell r="J136">
            <v>5</v>
          </cell>
          <cell r="K136">
            <v>1</v>
          </cell>
          <cell r="L136">
            <v>6</v>
          </cell>
          <cell r="M136">
            <v>13</v>
          </cell>
        </row>
        <row r="137">
          <cell r="H137" t="str">
            <v>105503-P.S.R. TABAQUEROS</v>
          </cell>
          <cell r="I137">
            <v>3</v>
          </cell>
          <cell r="J137">
            <v>3</v>
          </cell>
          <cell r="K137">
            <v>3</v>
          </cell>
          <cell r="L137">
            <v>3</v>
          </cell>
          <cell r="M137">
            <v>3</v>
          </cell>
        </row>
        <row r="138">
          <cell r="H138" t="str">
            <v>Total general</v>
          </cell>
          <cell r="I138">
            <v>6364</v>
          </cell>
          <cell r="J138">
            <v>6671</v>
          </cell>
          <cell r="K138">
            <v>6895</v>
          </cell>
          <cell r="L138">
            <v>5069</v>
          </cell>
          <cell r="M138">
            <v>24999</v>
          </cell>
        </row>
      </sheetData>
      <sheetData sheetId="8"/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1344</v>
          </cell>
          <cell r="J5">
            <v>1178</v>
          </cell>
          <cell r="K5">
            <v>1595</v>
          </cell>
          <cell r="L5">
            <v>1390</v>
          </cell>
          <cell r="M5">
            <v>5507</v>
          </cell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1203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1150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533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811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503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804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92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22</v>
          </cell>
          <cell r="M13">
            <v>57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45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22</v>
          </cell>
          <cell r="M15">
            <v>76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117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79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37</v>
          </cell>
        </row>
        <row r="19">
          <cell r="H19" t="str">
            <v>04102-COQUIMBO</v>
          </cell>
          <cell r="I19">
            <v>1318</v>
          </cell>
          <cell r="J19">
            <v>1114</v>
          </cell>
          <cell r="K19">
            <v>1392</v>
          </cell>
          <cell r="L19">
            <v>1223</v>
          </cell>
          <cell r="M19">
            <v>5047</v>
          </cell>
        </row>
        <row r="20">
          <cell r="H20" t="str">
            <v>105101-HOSPITAL COQUIMBO</v>
          </cell>
          <cell r="I20">
            <v>1</v>
          </cell>
          <cell r="J20">
            <v>1</v>
          </cell>
          <cell r="K20">
            <v>1</v>
          </cell>
          <cell r="L20">
            <v>1</v>
          </cell>
          <cell r="M20">
            <v>1</v>
          </cell>
        </row>
        <row r="21">
          <cell r="H21" t="str">
            <v>105303-CES. SAN JUAN</v>
          </cell>
          <cell r="I21">
            <v>385</v>
          </cell>
          <cell r="J21">
            <v>413</v>
          </cell>
          <cell r="K21">
            <v>457</v>
          </cell>
          <cell r="L21">
            <v>472</v>
          </cell>
          <cell r="M21">
            <v>1727</v>
          </cell>
        </row>
        <row r="22">
          <cell r="H22" t="str">
            <v>105304-CES. SANTA CECILIA</v>
          </cell>
          <cell r="I22">
            <v>388</v>
          </cell>
          <cell r="J22">
            <v>329</v>
          </cell>
          <cell r="K22">
            <v>366</v>
          </cell>
          <cell r="L22">
            <v>223</v>
          </cell>
          <cell r="M22">
            <v>1306</v>
          </cell>
        </row>
        <row r="23">
          <cell r="H23" t="str">
            <v>105305-CES. TIERRAS BLANCAS</v>
          </cell>
          <cell r="I23">
            <v>205</v>
          </cell>
          <cell r="J23">
            <v>117</v>
          </cell>
          <cell r="K23">
            <v>192</v>
          </cell>
          <cell r="L23">
            <v>243</v>
          </cell>
          <cell r="M23">
            <v>757</v>
          </cell>
        </row>
        <row r="24">
          <cell r="H24" t="str">
            <v>105321-CES. RURAL  TONGOY</v>
          </cell>
          <cell r="I24">
            <v>22</v>
          </cell>
          <cell r="J24">
            <v>24</v>
          </cell>
          <cell r="K24">
            <v>53</v>
          </cell>
          <cell r="L24">
            <v>25</v>
          </cell>
          <cell r="M24">
            <v>124</v>
          </cell>
        </row>
        <row r="25">
          <cell r="H25" t="str">
            <v>105323-CES. DR. SERGIO AGUILAR</v>
          </cell>
          <cell r="I25">
            <v>158</v>
          </cell>
          <cell r="J25">
            <v>118</v>
          </cell>
          <cell r="K25">
            <v>138</v>
          </cell>
          <cell r="L25">
            <v>97</v>
          </cell>
          <cell r="M25">
            <v>511</v>
          </cell>
        </row>
        <row r="26">
          <cell r="H26" t="str">
            <v xml:space="preserve">105404-P.S.R. EL TANGUE                         </v>
          </cell>
          <cell r="I26">
            <v>18</v>
          </cell>
          <cell r="J26">
            <v>18</v>
          </cell>
          <cell r="K26">
            <v>27</v>
          </cell>
          <cell r="L26">
            <v>37</v>
          </cell>
          <cell r="M26">
            <v>82</v>
          </cell>
        </row>
        <row r="27">
          <cell r="H27" t="str">
            <v>105405-P.S.R. GUANAQUEROS</v>
          </cell>
          <cell r="I27">
            <v>38</v>
          </cell>
          <cell r="J27">
            <v>7</v>
          </cell>
          <cell r="K27">
            <v>38</v>
          </cell>
          <cell r="L27">
            <v>36</v>
          </cell>
          <cell r="M27">
            <v>119</v>
          </cell>
        </row>
        <row r="28">
          <cell r="H28" t="str">
            <v>105406-P.S.R. PAN DE AZUCAR</v>
          </cell>
          <cell r="I28">
            <v>83</v>
          </cell>
          <cell r="J28">
            <v>92</v>
          </cell>
          <cell r="K28">
            <v>75</v>
          </cell>
          <cell r="L28">
            <v>19</v>
          </cell>
          <cell r="M28">
            <v>269</v>
          </cell>
        </row>
        <row r="29">
          <cell r="H29" t="str">
            <v>105407-P.S.R. TAMBILLOS</v>
          </cell>
          <cell r="I29">
            <v>1</v>
          </cell>
          <cell r="J29">
            <v>1</v>
          </cell>
          <cell r="K29">
            <v>1</v>
          </cell>
          <cell r="L29">
            <v>16</v>
          </cell>
          <cell r="M29">
            <v>18</v>
          </cell>
        </row>
        <row r="30">
          <cell r="H30" t="str">
            <v>105705-CECOF EL ALBA</v>
          </cell>
          <cell r="I30">
            <v>19</v>
          </cell>
          <cell r="J30">
            <v>13</v>
          </cell>
          <cell r="K30">
            <v>31</v>
          </cell>
          <cell r="L30">
            <v>16</v>
          </cell>
          <cell r="M30">
            <v>79</v>
          </cell>
        </row>
        <row r="31">
          <cell r="H31" t="str">
            <v>200273-CECOF PUNTA MIRA</v>
          </cell>
          <cell r="I31">
            <v>79</v>
          </cell>
          <cell r="J31">
            <v>79</v>
          </cell>
          <cell r="K31">
            <v>15</v>
          </cell>
          <cell r="L31">
            <v>39</v>
          </cell>
          <cell r="M31">
            <v>54</v>
          </cell>
        </row>
        <row r="32">
          <cell r="H32" t="str">
            <v>04103-ANDACOLLO</v>
          </cell>
          <cell r="I32">
            <v>85</v>
          </cell>
          <cell r="J32">
            <v>57</v>
          </cell>
          <cell r="K32">
            <v>68</v>
          </cell>
          <cell r="L32">
            <v>74</v>
          </cell>
          <cell r="M32">
            <v>284</v>
          </cell>
        </row>
        <row r="33">
          <cell r="H33" t="str">
            <v>105106-HOSPITAL ANDACOLLO</v>
          </cell>
          <cell r="I33">
            <v>85</v>
          </cell>
          <cell r="J33">
            <v>57</v>
          </cell>
          <cell r="K33">
            <v>68</v>
          </cell>
          <cell r="L33">
            <v>74</v>
          </cell>
          <cell r="M33">
            <v>284</v>
          </cell>
        </row>
        <row r="34">
          <cell r="H34" t="str">
            <v>04104-LA HIGUERA</v>
          </cell>
          <cell r="I34">
            <v>15</v>
          </cell>
          <cell r="J34">
            <v>19</v>
          </cell>
          <cell r="K34">
            <v>7</v>
          </cell>
          <cell r="L34">
            <v>29</v>
          </cell>
          <cell r="M34">
            <v>70</v>
          </cell>
        </row>
        <row r="35">
          <cell r="H35" t="str">
            <v>105314-CES. LA HIGUERA</v>
          </cell>
          <cell r="I35">
            <v>5</v>
          </cell>
          <cell r="J35">
            <v>7</v>
          </cell>
          <cell r="K35">
            <v>7</v>
          </cell>
          <cell r="L35">
            <v>4</v>
          </cell>
          <cell r="M35">
            <v>16</v>
          </cell>
        </row>
        <row r="36">
          <cell r="H36" t="str">
            <v xml:space="preserve">105500-P.S.R. CALETA HORNOS        </v>
          </cell>
          <cell r="I36">
            <v>2</v>
          </cell>
          <cell r="J36">
            <v>2</v>
          </cell>
          <cell r="K36">
            <v>4</v>
          </cell>
          <cell r="L36">
            <v>12</v>
          </cell>
          <cell r="M36">
            <v>18</v>
          </cell>
        </row>
        <row r="37">
          <cell r="H37" t="str">
            <v>105505-P.S.R. LOS CHOROS</v>
          </cell>
          <cell r="I37">
            <v>1</v>
          </cell>
          <cell r="J37">
            <v>2</v>
          </cell>
          <cell r="K37">
            <v>2</v>
          </cell>
          <cell r="L37">
            <v>7</v>
          </cell>
          <cell r="M37">
            <v>10</v>
          </cell>
        </row>
        <row r="38">
          <cell r="H38" t="str">
            <v>105506-P.S.R. EL TRAPICHE</v>
          </cell>
          <cell r="I38">
            <v>7</v>
          </cell>
          <cell r="J38">
            <v>10</v>
          </cell>
          <cell r="K38">
            <v>3</v>
          </cell>
          <cell r="L38">
            <v>6</v>
          </cell>
          <cell r="M38">
            <v>26</v>
          </cell>
        </row>
        <row r="39">
          <cell r="H39" t="str">
            <v>04105-PAIHUANO</v>
          </cell>
          <cell r="I39">
            <v>50</v>
          </cell>
          <cell r="J39">
            <v>71</v>
          </cell>
          <cell r="K39">
            <v>60</v>
          </cell>
          <cell r="L39">
            <v>47</v>
          </cell>
          <cell r="M39">
            <v>228</v>
          </cell>
        </row>
        <row r="40">
          <cell r="H40" t="str">
            <v>105306-CES. PAIHUANO</v>
          </cell>
          <cell r="I40">
            <v>41</v>
          </cell>
          <cell r="J40">
            <v>39</v>
          </cell>
          <cell r="K40">
            <v>40</v>
          </cell>
          <cell r="L40">
            <v>35</v>
          </cell>
          <cell r="M40">
            <v>155</v>
          </cell>
        </row>
        <row r="41">
          <cell r="H41" t="str">
            <v>105475-P.S.R. HORCON</v>
          </cell>
          <cell r="I41">
            <v>4</v>
          </cell>
          <cell r="J41">
            <v>6</v>
          </cell>
          <cell r="K41">
            <v>10</v>
          </cell>
          <cell r="L41">
            <v>4</v>
          </cell>
          <cell r="M41">
            <v>24</v>
          </cell>
        </row>
        <row r="42">
          <cell r="H42" t="str">
            <v>105476-P.S.R. MONTE GRANDE</v>
          </cell>
          <cell r="I42">
            <v>2</v>
          </cell>
          <cell r="J42">
            <v>5</v>
          </cell>
          <cell r="K42">
            <v>2</v>
          </cell>
          <cell r="L42">
            <v>1</v>
          </cell>
          <cell r="M42">
            <v>10</v>
          </cell>
        </row>
        <row r="43">
          <cell r="H43" t="str">
            <v>105477-P.S.R. PISCO ELQUI</v>
          </cell>
          <cell r="I43">
            <v>3</v>
          </cell>
          <cell r="J43">
            <v>21</v>
          </cell>
          <cell r="K43">
            <v>8</v>
          </cell>
          <cell r="L43">
            <v>7</v>
          </cell>
          <cell r="M43">
            <v>39</v>
          </cell>
        </row>
        <row r="44">
          <cell r="H44" t="str">
            <v>04106-VICUÑA</v>
          </cell>
          <cell r="I44">
            <v>179</v>
          </cell>
          <cell r="J44">
            <v>151</v>
          </cell>
          <cell r="K44">
            <v>225</v>
          </cell>
          <cell r="L44">
            <v>181</v>
          </cell>
          <cell r="M44">
            <v>736</v>
          </cell>
        </row>
        <row r="45">
          <cell r="H45" t="str">
            <v>105107-HOSPITAL VICUÑA</v>
          </cell>
          <cell r="I45">
            <v>44</v>
          </cell>
          <cell r="J45">
            <v>32</v>
          </cell>
          <cell r="K45">
            <v>37</v>
          </cell>
          <cell r="L45">
            <v>37</v>
          </cell>
          <cell r="M45">
            <v>150</v>
          </cell>
        </row>
        <row r="46">
          <cell r="H46" t="str">
            <v>105467-P.S.R. DIAGUITAS</v>
          </cell>
          <cell r="I46">
            <v>17</v>
          </cell>
          <cell r="J46">
            <v>14</v>
          </cell>
          <cell r="K46">
            <v>23</v>
          </cell>
          <cell r="L46">
            <v>7</v>
          </cell>
          <cell r="M46">
            <v>61</v>
          </cell>
        </row>
        <row r="47">
          <cell r="H47" t="str">
            <v>105468-P.S.R. EL MOLLE</v>
          </cell>
          <cell r="I47">
            <v>6</v>
          </cell>
          <cell r="J47">
            <v>7</v>
          </cell>
          <cell r="K47">
            <v>5</v>
          </cell>
          <cell r="L47">
            <v>6</v>
          </cell>
          <cell r="M47">
            <v>24</v>
          </cell>
        </row>
        <row r="48">
          <cell r="H48" t="str">
            <v>105469-P.S.R. EL TAMBO</v>
          </cell>
          <cell r="I48">
            <v>18</v>
          </cell>
          <cell r="J48">
            <v>14</v>
          </cell>
          <cell r="K48">
            <v>30</v>
          </cell>
          <cell r="L48">
            <v>22</v>
          </cell>
          <cell r="M48">
            <v>84</v>
          </cell>
        </row>
        <row r="49">
          <cell r="H49" t="str">
            <v>105470-P.S.R. HUANTA</v>
          </cell>
          <cell r="I49">
            <v>13</v>
          </cell>
          <cell r="J49">
            <v>13</v>
          </cell>
          <cell r="K49">
            <v>8</v>
          </cell>
          <cell r="L49">
            <v>16</v>
          </cell>
          <cell r="M49">
            <v>37</v>
          </cell>
        </row>
        <row r="50">
          <cell r="H50" t="str">
            <v>105471-P.S.R. PERALILLO</v>
          </cell>
          <cell r="I50">
            <v>23</v>
          </cell>
          <cell r="J50">
            <v>18</v>
          </cell>
          <cell r="K50">
            <v>26</v>
          </cell>
          <cell r="L50">
            <v>12</v>
          </cell>
          <cell r="M50">
            <v>79</v>
          </cell>
        </row>
        <row r="51">
          <cell r="H51" t="str">
            <v>105472-P.S.R. RIVADAVIA</v>
          </cell>
          <cell r="I51">
            <v>79</v>
          </cell>
          <cell r="J51">
            <v>7</v>
          </cell>
          <cell r="K51">
            <v>20</v>
          </cell>
          <cell r="L51">
            <v>11</v>
          </cell>
          <cell r="M51">
            <v>38</v>
          </cell>
        </row>
        <row r="52">
          <cell r="H52" t="str">
            <v>105473-P.S.R. TALCUNA</v>
          </cell>
          <cell r="I52">
            <v>9</v>
          </cell>
          <cell r="J52">
            <v>22</v>
          </cell>
          <cell r="K52">
            <v>21</v>
          </cell>
          <cell r="L52">
            <v>23</v>
          </cell>
          <cell r="M52">
            <v>75</v>
          </cell>
        </row>
        <row r="53">
          <cell r="H53" t="str">
            <v>105474-P.S.R. CHAPILCA</v>
          </cell>
          <cell r="I53">
            <v>19</v>
          </cell>
          <cell r="J53">
            <v>5</v>
          </cell>
          <cell r="K53">
            <v>10</v>
          </cell>
          <cell r="L53">
            <v>7</v>
          </cell>
          <cell r="M53">
            <v>41</v>
          </cell>
        </row>
        <row r="54">
          <cell r="H54" t="str">
            <v>105502-P.S.R. CALINGASTA</v>
          </cell>
          <cell r="I54">
            <v>24</v>
          </cell>
          <cell r="J54">
            <v>32</v>
          </cell>
          <cell r="K54">
            <v>38</v>
          </cell>
          <cell r="L54">
            <v>33</v>
          </cell>
          <cell r="M54">
            <v>127</v>
          </cell>
        </row>
        <row r="55">
          <cell r="H55" t="str">
            <v>105509-P.S.R. GUALLIGUAICA</v>
          </cell>
          <cell r="I55">
            <v>6</v>
          </cell>
          <cell r="J55">
            <v>6</v>
          </cell>
          <cell r="K55">
            <v>7</v>
          </cell>
          <cell r="L55">
            <v>7</v>
          </cell>
          <cell r="M55">
            <v>20</v>
          </cell>
        </row>
        <row r="56">
          <cell r="H56" t="str">
            <v>04201-ILLAPEL</v>
          </cell>
          <cell r="I56">
            <v>253</v>
          </cell>
          <cell r="J56">
            <v>188</v>
          </cell>
          <cell r="K56">
            <v>347</v>
          </cell>
          <cell r="L56">
            <v>167</v>
          </cell>
          <cell r="M56">
            <v>955</v>
          </cell>
        </row>
        <row r="57">
          <cell r="H57" t="str">
            <v>105103-HOSPITAL ILLAPEL</v>
          </cell>
          <cell r="I57">
            <v>129</v>
          </cell>
          <cell r="J57">
            <v>162</v>
          </cell>
          <cell r="K57">
            <v>109</v>
          </cell>
          <cell r="L57">
            <v>79</v>
          </cell>
          <cell r="M57">
            <v>479</v>
          </cell>
        </row>
        <row r="58">
          <cell r="H58" t="str">
            <v>105326-CESFAM SAN RAFAEL</v>
          </cell>
          <cell r="I58">
            <v>27</v>
          </cell>
          <cell r="J58">
            <v>27</v>
          </cell>
          <cell r="K58">
            <v>116</v>
          </cell>
          <cell r="L58">
            <v>6</v>
          </cell>
          <cell r="M58">
            <v>149</v>
          </cell>
        </row>
        <row r="59">
          <cell r="H59" t="str">
            <v xml:space="preserve">105443-P.S.R. CARCAMO                   </v>
          </cell>
          <cell r="I59">
            <v>10</v>
          </cell>
          <cell r="J59">
            <v>3</v>
          </cell>
          <cell r="K59">
            <v>30</v>
          </cell>
          <cell r="L59">
            <v>4</v>
          </cell>
          <cell r="M59">
            <v>47</v>
          </cell>
        </row>
        <row r="60">
          <cell r="H60" t="str">
            <v>105444-P.S.R. HUINTIL</v>
          </cell>
          <cell r="I60">
            <v>29</v>
          </cell>
          <cell r="J60">
            <v>3</v>
          </cell>
          <cell r="K60">
            <v>16</v>
          </cell>
          <cell r="L60">
            <v>28</v>
          </cell>
          <cell r="M60">
            <v>76</v>
          </cell>
        </row>
        <row r="61">
          <cell r="H61" t="str">
            <v>105445-P.S.R. LIMAHUIDA</v>
          </cell>
          <cell r="I61">
            <v>4</v>
          </cell>
          <cell r="J61">
            <v>3</v>
          </cell>
          <cell r="K61">
            <v>5</v>
          </cell>
          <cell r="L61">
            <v>5</v>
          </cell>
          <cell r="M61">
            <v>12</v>
          </cell>
        </row>
        <row r="62">
          <cell r="H62" t="str">
            <v>105446-P.S.R. MATANCILLA</v>
          </cell>
          <cell r="I62">
            <v>6</v>
          </cell>
          <cell r="J62">
            <v>6</v>
          </cell>
          <cell r="K62">
            <v>1</v>
          </cell>
          <cell r="L62">
            <v>3</v>
          </cell>
          <cell r="M62">
            <v>10</v>
          </cell>
        </row>
        <row r="63">
          <cell r="H63" t="str">
            <v>105447-P.S.R. PERALILLO</v>
          </cell>
          <cell r="I63">
            <v>5</v>
          </cell>
          <cell r="J63">
            <v>4</v>
          </cell>
          <cell r="K63">
            <v>31</v>
          </cell>
          <cell r="L63">
            <v>3</v>
          </cell>
          <cell r="M63">
            <v>43</v>
          </cell>
        </row>
        <row r="64">
          <cell r="H64" t="str">
            <v>105448-P.S.R. SANTA VIRGINIA</v>
          </cell>
          <cell r="I64">
            <v>3</v>
          </cell>
          <cell r="J64">
            <v>3</v>
          </cell>
          <cell r="K64">
            <v>8</v>
          </cell>
          <cell r="L64">
            <v>3</v>
          </cell>
          <cell r="M64">
            <v>14</v>
          </cell>
        </row>
        <row r="65">
          <cell r="H65" t="str">
            <v>105449-P.S.R. TUNGA NORTE</v>
          </cell>
          <cell r="I65">
            <v>1</v>
          </cell>
          <cell r="J65">
            <v>1</v>
          </cell>
          <cell r="K65">
            <v>1</v>
          </cell>
          <cell r="L65">
            <v>1</v>
          </cell>
          <cell r="M65">
            <v>1</v>
          </cell>
        </row>
        <row r="66">
          <cell r="H66" t="str">
            <v>105485-P.S.R. PLAN DE HORNOS</v>
          </cell>
          <cell r="I66">
            <v>1</v>
          </cell>
          <cell r="J66">
            <v>1</v>
          </cell>
          <cell r="K66">
            <v>13</v>
          </cell>
          <cell r="L66">
            <v>14</v>
          </cell>
          <cell r="M66">
            <v>28</v>
          </cell>
        </row>
        <row r="67">
          <cell r="H67" t="str">
            <v>105486-P.S.R. TUNGA SUR</v>
          </cell>
          <cell r="I67">
            <v>29</v>
          </cell>
          <cell r="J67">
            <v>10</v>
          </cell>
          <cell r="K67">
            <v>13</v>
          </cell>
          <cell r="L67">
            <v>12</v>
          </cell>
          <cell r="M67">
            <v>64</v>
          </cell>
        </row>
        <row r="68">
          <cell r="H68" t="str">
            <v>105487-P.S.R. CAÑAS UNO</v>
          </cell>
          <cell r="I68">
            <v>9</v>
          </cell>
          <cell r="J68">
            <v>9</v>
          </cell>
          <cell r="K68">
            <v>3</v>
          </cell>
          <cell r="L68">
            <v>9</v>
          </cell>
          <cell r="M68">
            <v>21</v>
          </cell>
        </row>
        <row r="69">
          <cell r="H69" t="str">
            <v>105496-P.S.R. PINTACURA SUR</v>
          </cell>
          <cell r="I69">
            <v>21</v>
          </cell>
          <cell r="J69">
            <v>3</v>
          </cell>
          <cell r="K69">
            <v>2</v>
          </cell>
          <cell r="L69">
            <v>5</v>
          </cell>
          <cell r="M69">
            <v>10</v>
          </cell>
        </row>
        <row r="70">
          <cell r="H70" t="str">
            <v>105504-P.S.R. SOCAVON</v>
          </cell>
          <cell r="I70">
            <v>10</v>
          </cell>
          <cell r="J70">
            <v>10</v>
          </cell>
          <cell r="K70">
            <v>10</v>
          </cell>
          <cell r="L70">
            <v>1</v>
          </cell>
          <cell r="M70">
            <v>1</v>
          </cell>
        </row>
        <row r="71">
          <cell r="H71" t="str">
            <v>04202-CANELA</v>
          </cell>
          <cell r="I71">
            <v>36</v>
          </cell>
          <cell r="J71">
            <v>20</v>
          </cell>
          <cell r="K71">
            <v>79</v>
          </cell>
          <cell r="L71">
            <v>45</v>
          </cell>
          <cell r="M71">
            <v>180</v>
          </cell>
        </row>
        <row r="72">
          <cell r="H72" t="str">
            <v>105309-CES. RURAL CANELA</v>
          </cell>
          <cell r="I72">
            <v>36</v>
          </cell>
          <cell r="J72">
            <v>20</v>
          </cell>
          <cell r="K72">
            <v>79</v>
          </cell>
          <cell r="L72">
            <v>45</v>
          </cell>
          <cell r="M72">
            <v>180</v>
          </cell>
        </row>
        <row r="73">
          <cell r="H73" t="str">
            <v>04203-LOS VILOS</v>
          </cell>
          <cell r="I73">
            <v>150</v>
          </cell>
          <cell r="J73">
            <v>150</v>
          </cell>
          <cell r="K73">
            <v>264</v>
          </cell>
          <cell r="L73">
            <v>184</v>
          </cell>
          <cell r="M73">
            <v>748</v>
          </cell>
        </row>
        <row r="74">
          <cell r="H74" t="str">
            <v>105108-HOSPITAL LOS VILOS</v>
          </cell>
          <cell r="I74">
            <v>81</v>
          </cell>
          <cell r="J74">
            <v>92</v>
          </cell>
          <cell r="K74">
            <v>164</v>
          </cell>
          <cell r="L74">
            <v>90</v>
          </cell>
          <cell r="M74">
            <v>427</v>
          </cell>
        </row>
        <row r="75">
          <cell r="H75" t="str">
            <v xml:space="preserve">105478-P.S.R. CAIMANES                   </v>
          </cell>
          <cell r="I75">
            <v>29</v>
          </cell>
          <cell r="J75">
            <v>9</v>
          </cell>
          <cell r="K75">
            <v>54</v>
          </cell>
          <cell r="L75">
            <v>48</v>
          </cell>
          <cell r="M75">
            <v>140</v>
          </cell>
        </row>
        <row r="76">
          <cell r="H76" t="str">
            <v>105479-P.S.R. GUANGUALI</v>
          </cell>
          <cell r="I76">
            <v>13</v>
          </cell>
          <cell r="J76">
            <v>19</v>
          </cell>
          <cell r="K76">
            <v>7</v>
          </cell>
          <cell r="L76">
            <v>4</v>
          </cell>
          <cell r="M76">
            <v>43</v>
          </cell>
        </row>
        <row r="77">
          <cell r="H77" t="str">
            <v>105480-P.S.R. QUILIMARI</v>
          </cell>
          <cell r="I77">
            <v>15</v>
          </cell>
          <cell r="J77">
            <v>13</v>
          </cell>
          <cell r="K77">
            <v>16</v>
          </cell>
          <cell r="L77">
            <v>18</v>
          </cell>
          <cell r="M77">
            <v>62</v>
          </cell>
        </row>
        <row r="78">
          <cell r="H78" t="str">
            <v>105481-P.S.R. TILAMA</v>
          </cell>
          <cell r="I78">
            <v>62</v>
          </cell>
          <cell r="J78">
            <v>3</v>
          </cell>
          <cell r="K78">
            <v>8</v>
          </cell>
          <cell r="L78">
            <v>6</v>
          </cell>
          <cell r="M78">
            <v>17</v>
          </cell>
        </row>
        <row r="79">
          <cell r="H79" t="str">
            <v>105511-P.S.R. LOS CONDORES</v>
          </cell>
          <cell r="I79">
            <v>12</v>
          </cell>
          <cell r="J79">
            <v>14</v>
          </cell>
          <cell r="K79">
            <v>15</v>
          </cell>
          <cell r="L79">
            <v>18</v>
          </cell>
          <cell r="M79">
            <v>59</v>
          </cell>
        </row>
        <row r="80">
          <cell r="H80" t="str">
            <v>04204-SALAMANCA</v>
          </cell>
          <cell r="I80">
            <v>40</v>
          </cell>
          <cell r="J80">
            <v>61</v>
          </cell>
          <cell r="K80">
            <v>78</v>
          </cell>
          <cell r="L80">
            <v>90</v>
          </cell>
          <cell r="M80">
            <v>269</v>
          </cell>
        </row>
        <row r="81">
          <cell r="H81" t="str">
            <v>105104-HOSPITAL SALAMANCA</v>
          </cell>
          <cell r="I81">
            <v>7</v>
          </cell>
          <cell r="J81">
            <v>7</v>
          </cell>
          <cell r="K81">
            <v>10</v>
          </cell>
          <cell r="L81">
            <v>4</v>
          </cell>
          <cell r="M81">
            <v>21</v>
          </cell>
        </row>
        <row r="82">
          <cell r="H82" t="str">
            <v xml:space="preserve">105452-P.S.R. CUNCUMEN                 </v>
          </cell>
          <cell r="I82">
            <v>21</v>
          </cell>
          <cell r="J82">
            <v>30</v>
          </cell>
          <cell r="K82">
            <v>34</v>
          </cell>
          <cell r="L82">
            <v>34</v>
          </cell>
          <cell r="M82">
            <v>98</v>
          </cell>
        </row>
        <row r="83">
          <cell r="H83" t="str">
            <v>105453-P.S.R. TRANQUILLA</v>
          </cell>
          <cell r="I83">
            <v>2</v>
          </cell>
          <cell r="J83">
            <v>5</v>
          </cell>
          <cell r="K83">
            <v>5</v>
          </cell>
          <cell r="L83">
            <v>5</v>
          </cell>
          <cell r="M83">
            <v>17</v>
          </cell>
        </row>
        <row r="84">
          <cell r="H84" t="str">
            <v>105454-P.S.R. CUNLAGUA</v>
          </cell>
          <cell r="I84">
            <v>12</v>
          </cell>
          <cell r="J84">
            <v>2</v>
          </cell>
          <cell r="K84">
            <v>2</v>
          </cell>
          <cell r="L84">
            <v>5</v>
          </cell>
          <cell r="M84">
            <v>19</v>
          </cell>
        </row>
        <row r="85">
          <cell r="H85" t="str">
            <v>105455-P.S.R. CHILLEPIN</v>
          </cell>
          <cell r="I85">
            <v>4</v>
          </cell>
          <cell r="J85">
            <v>1</v>
          </cell>
          <cell r="K85">
            <v>1</v>
          </cell>
          <cell r="L85">
            <v>3</v>
          </cell>
          <cell r="M85">
            <v>8</v>
          </cell>
        </row>
        <row r="86">
          <cell r="H86" t="str">
            <v>105456-P.S.R. LLIMPO</v>
          </cell>
          <cell r="I86">
            <v>2</v>
          </cell>
          <cell r="J86">
            <v>3</v>
          </cell>
          <cell r="K86">
            <v>14</v>
          </cell>
          <cell r="L86">
            <v>9</v>
          </cell>
          <cell r="M86">
            <v>28</v>
          </cell>
        </row>
        <row r="87">
          <cell r="H87" t="str">
            <v>105457-P.S.R. SAN AGUSTIN</v>
          </cell>
          <cell r="I87">
            <v>5</v>
          </cell>
          <cell r="J87">
            <v>3</v>
          </cell>
          <cell r="K87">
            <v>1</v>
          </cell>
          <cell r="L87">
            <v>5</v>
          </cell>
          <cell r="M87">
            <v>14</v>
          </cell>
        </row>
        <row r="88">
          <cell r="H88" t="str">
            <v>105458-P.S.R. TAHUINCO</v>
          </cell>
          <cell r="I88">
            <v>14</v>
          </cell>
          <cell r="J88">
            <v>14</v>
          </cell>
          <cell r="K88">
            <v>3</v>
          </cell>
          <cell r="L88">
            <v>3</v>
          </cell>
          <cell r="M88">
            <v>3</v>
          </cell>
        </row>
        <row r="89">
          <cell r="H89" t="str">
            <v>105491-P.S.R. QUELEN BAJO</v>
          </cell>
          <cell r="I89">
            <v>1</v>
          </cell>
          <cell r="J89">
            <v>1</v>
          </cell>
          <cell r="K89">
            <v>2</v>
          </cell>
          <cell r="L89">
            <v>5</v>
          </cell>
          <cell r="M89">
            <v>9</v>
          </cell>
        </row>
        <row r="90">
          <cell r="H90" t="str">
            <v>105492-P.S.R. CAMISA</v>
          </cell>
          <cell r="I90">
            <v>3</v>
          </cell>
          <cell r="J90">
            <v>3</v>
          </cell>
          <cell r="K90">
            <v>3</v>
          </cell>
          <cell r="L90">
            <v>6</v>
          </cell>
          <cell r="M90">
            <v>15</v>
          </cell>
        </row>
        <row r="91">
          <cell r="H91" t="str">
            <v>105501-P.S.R. ARBOLEDA GRANDE</v>
          </cell>
          <cell r="I91">
            <v>4</v>
          </cell>
          <cell r="J91">
            <v>13</v>
          </cell>
          <cell r="K91">
            <v>6</v>
          </cell>
          <cell r="L91">
            <v>14</v>
          </cell>
          <cell r="M91">
            <v>37</v>
          </cell>
        </row>
        <row r="92">
          <cell r="H92" t="str">
            <v>04301-OVALLE</v>
          </cell>
          <cell r="I92">
            <v>356</v>
          </cell>
          <cell r="J92">
            <v>365</v>
          </cell>
          <cell r="K92">
            <v>412</v>
          </cell>
          <cell r="L92">
            <v>296</v>
          </cell>
          <cell r="M92">
            <v>1429</v>
          </cell>
        </row>
        <row r="93">
          <cell r="H93" t="str">
            <v>105315-CES. RURAL C. DE TAMAYA</v>
          </cell>
          <cell r="I93">
            <v>25</v>
          </cell>
          <cell r="J93">
            <v>47</v>
          </cell>
          <cell r="K93">
            <v>59</v>
          </cell>
          <cell r="L93">
            <v>19</v>
          </cell>
          <cell r="M93">
            <v>150</v>
          </cell>
        </row>
        <row r="94">
          <cell r="H94" t="str">
            <v>105317-CES. JORGE JORDAN D.</v>
          </cell>
          <cell r="I94">
            <v>107</v>
          </cell>
          <cell r="J94">
            <v>35</v>
          </cell>
          <cell r="K94">
            <v>80</v>
          </cell>
          <cell r="L94">
            <v>48</v>
          </cell>
          <cell r="M94">
            <v>270</v>
          </cell>
        </row>
        <row r="95">
          <cell r="H95" t="str">
            <v>105322-CES. MARCOS MACUADA</v>
          </cell>
          <cell r="I95">
            <v>116</v>
          </cell>
          <cell r="J95">
            <v>152</v>
          </cell>
          <cell r="K95">
            <v>110</v>
          </cell>
          <cell r="L95">
            <v>45</v>
          </cell>
          <cell r="M95">
            <v>423</v>
          </cell>
        </row>
        <row r="96">
          <cell r="H96" t="str">
            <v>105324-CES. SOTAQUI</v>
          </cell>
          <cell r="I96">
            <v>8</v>
          </cell>
          <cell r="J96">
            <v>28</v>
          </cell>
          <cell r="K96">
            <v>28</v>
          </cell>
          <cell r="L96">
            <v>36</v>
          </cell>
          <cell r="M96">
            <v>100</v>
          </cell>
        </row>
        <row r="97">
          <cell r="H97" t="str">
            <v xml:space="preserve">105416-P.S.R. CAMARICO                  </v>
          </cell>
          <cell r="I97">
            <v>9</v>
          </cell>
          <cell r="J97">
            <v>10</v>
          </cell>
          <cell r="K97">
            <v>6</v>
          </cell>
          <cell r="L97">
            <v>36</v>
          </cell>
          <cell r="M97">
            <v>61</v>
          </cell>
        </row>
        <row r="98">
          <cell r="H98" t="str">
            <v>105417-P.S.R. ALCONES BAJOS</v>
          </cell>
          <cell r="I98">
            <v>61</v>
          </cell>
          <cell r="J98">
            <v>61</v>
          </cell>
          <cell r="K98">
            <v>6</v>
          </cell>
          <cell r="L98">
            <v>6</v>
          </cell>
          <cell r="M98">
            <v>6</v>
          </cell>
        </row>
        <row r="99">
          <cell r="H99" t="str">
            <v>105419-P.S.R. LAS SOSSAS</v>
          </cell>
          <cell r="I99">
            <v>6</v>
          </cell>
          <cell r="J99">
            <v>6</v>
          </cell>
          <cell r="K99">
            <v>6</v>
          </cell>
          <cell r="L99">
            <v>8</v>
          </cell>
          <cell r="M99">
            <v>8</v>
          </cell>
        </row>
        <row r="100">
          <cell r="H100" t="str">
            <v>105420-P.S.R. LIMARI</v>
          </cell>
          <cell r="I100">
            <v>9</v>
          </cell>
          <cell r="J100">
            <v>9</v>
          </cell>
          <cell r="K100">
            <v>16</v>
          </cell>
          <cell r="L100">
            <v>5</v>
          </cell>
          <cell r="M100">
            <v>30</v>
          </cell>
        </row>
        <row r="101">
          <cell r="H101" t="str">
            <v>105422-P.S.R. HORNILLOS</v>
          </cell>
          <cell r="I101">
            <v>30</v>
          </cell>
          <cell r="J101">
            <v>30</v>
          </cell>
          <cell r="K101">
            <v>30</v>
          </cell>
          <cell r="L101">
            <v>2</v>
          </cell>
          <cell r="M101">
            <v>2</v>
          </cell>
        </row>
        <row r="102">
          <cell r="H102" t="str">
            <v>105437-P.S.R. CHALINGA</v>
          </cell>
          <cell r="I102">
            <v>2</v>
          </cell>
          <cell r="J102">
            <v>2</v>
          </cell>
          <cell r="K102">
            <v>2</v>
          </cell>
          <cell r="L102">
            <v>2</v>
          </cell>
          <cell r="M102">
            <v>2</v>
          </cell>
        </row>
        <row r="103">
          <cell r="H103" t="str">
            <v>105439-P.S.R. CERRO BLANCO</v>
          </cell>
          <cell r="I103">
            <v>5</v>
          </cell>
          <cell r="J103">
            <v>14</v>
          </cell>
          <cell r="K103">
            <v>12</v>
          </cell>
          <cell r="L103">
            <v>4</v>
          </cell>
          <cell r="M103">
            <v>35</v>
          </cell>
        </row>
        <row r="104">
          <cell r="H104" t="str">
            <v>105507-P.S.R. HUAMALATA</v>
          </cell>
          <cell r="I104">
            <v>35</v>
          </cell>
          <cell r="J104">
            <v>9</v>
          </cell>
          <cell r="K104">
            <v>10</v>
          </cell>
          <cell r="L104">
            <v>16</v>
          </cell>
          <cell r="M104">
            <v>35</v>
          </cell>
        </row>
        <row r="105">
          <cell r="H105" t="str">
            <v>105722-CECOF SAN JOSE DE LA DEHESA</v>
          </cell>
          <cell r="I105">
            <v>38</v>
          </cell>
          <cell r="J105">
            <v>37</v>
          </cell>
          <cell r="K105">
            <v>47</v>
          </cell>
          <cell r="L105">
            <v>40</v>
          </cell>
          <cell r="M105">
            <v>162</v>
          </cell>
        </row>
        <row r="106">
          <cell r="H106" t="str">
            <v>105723-CECOF LIMARI</v>
          </cell>
          <cell r="I106">
            <v>24</v>
          </cell>
          <cell r="J106">
            <v>20</v>
          </cell>
          <cell r="K106">
            <v>22</v>
          </cell>
          <cell r="L106">
            <v>17</v>
          </cell>
          <cell r="M106">
            <v>83</v>
          </cell>
        </row>
        <row r="107">
          <cell r="H107" t="str">
            <v>200258-CECOF LOS COPIHUES</v>
          </cell>
          <cell r="I107">
            <v>15</v>
          </cell>
          <cell r="J107">
            <v>13</v>
          </cell>
          <cell r="K107">
            <v>14</v>
          </cell>
          <cell r="L107">
            <v>20</v>
          </cell>
          <cell r="M107">
            <v>62</v>
          </cell>
        </row>
        <row r="108">
          <cell r="H108" t="str">
            <v>04302-COMBARBALÁ</v>
          </cell>
          <cell r="I108">
            <v>123</v>
          </cell>
          <cell r="J108">
            <v>161</v>
          </cell>
          <cell r="K108">
            <v>191</v>
          </cell>
          <cell r="L108">
            <v>165</v>
          </cell>
          <cell r="M108">
            <v>640</v>
          </cell>
        </row>
        <row r="109">
          <cell r="H109" t="str">
            <v>105105-HOSPITAL COMBARBALA</v>
          </cell>
          <cell r="I109">
            <v>62</v>
          </cell>
          <cell r="J109">
            <v>75</v>
          </cell>
          <cell r="K109">
            <v>94</v>
          </cell>
          <cell r="L109">
            <v>58</v>
          </cell>
          <cell r="M109">
            <v>289</v>
          </cell>
        </row>
        <row r="110">
          <cell r="H110" t="str">
            <v>105433-P.S.R. SAN LORENZO</v>
          </cell>
          <cell r="I110">
            <v>289</v>
          </cell>
          <cell r="J110">
            <v>2</v>
          </cell>
          <cell r="K110">
            <v>3</v>
          </cell>
          <cell r="L110">
            <v>2</v>
          </cell>
          <cell r="M110">
            <v>7</v>
          </cell>
        </row>
        <row r="111">
          <cell r="H111" t="str">
            <v>105434-P.S.R. SAN MARCOS</v>
          </cell>
          <cell r="I111">
            <v>8</v>
          </cell>
          <cell r="J111">
            <v>17</v>
          </cell>
          <cell r="K111">
            <v>2</v>
          </cell>
          <cell r="L111">
            <v>32</v>
          </cell>
          <cell r="M111">
            <v>59</v>
          </cell>
        </row>
        <row r="112">
          <cell r="H112" t="str">
            <v>105441-P.S.R. MANQUEHUA</v>
          </cell>
          <cell r="I112">
            <v>5</v>
          </cell>
          <cell r="J112">
            <v>6</v>
          </cell>
          <cell r="K112">
            <v>5</v>
          </cell>
          <cell r="L112">
            <v>14</v>
          </cell>
          <cell r="M112">
            <v>30</v>
          </cell>
        </row>
        <row r="113">
          <cell r="H113" t="str">
            <v xml:space="preserve">105459-P.S.R. BARRANCAS                </v>
          </cell>
          <cell r="I113">
            <v>9</v>
          </cell>
          <cell r="J113">
            <v>5</v>
          </cell>
          <cell r="K113">
            <v>6</v>
          </cell>
          <cell r="L113">
            <v>4</v>
          </cell>
          <cell r="M113">
            <v>24</v>
          </cell>
        </row>
        <row r="114">
          <cell r="H114" t="str">
            <v>105460-P.S.R. COGOTI 18</v>
          </cell>
          <cell r="I114">
            <v>7</v>
          </cell>
          <cell r="J114">
            <v>8</v>
          </cell>
          <cell r="K114">
            <v>20</v>
          </cell>
          <cell r="L114">
            <v>6</v>
          </cell>
          <cell r="M114">
            <v>41</v>
          </cell>
        </row>
        <row r="115">
          <cell r="H115" t="str">
            <v>105461-P.S.R. EL HUACHO</v>
          </cell>
          <cell r="I115">
            <v>41</v>
          </cell>
          <cell r="J115">
            <v>3</v>
          </cell>
          <cell r="K115">
            <v>5</v>
          </cell>
          <cell r="L115">
            <v>5</v>
          </cell>
          <cell r="M115">
            <v>13</v>
          </cell>
        </row>
        <row r="116">
          <cell r="H116" t="str">
            <v>105462-P.S.R. EL SAUCE</v>
          </cell>
          <cell r="I116">
            <v>2</v>
          </cell>
          <cell r="J116">
            <v>2</v>
          </cell>
          <cell r="K116">
            <v>8</v>
          </cell>
          <cell r="L116">
            <v>14</v>
          </cell>
          <cell r="M116">
            <v>26</v>
          </cell>
        </row>
        <row r="117">
          <cell r="H117" t="str">
            <v>105463-P.S.R. QUILITAPIA</v>
          </cell>
          <cell r="I117">
            <v>13</v>
          </cell>
          <cell r="J117">
            <v>19</v>
          </cell>
          <cell r="K117">
            <v>23</v>
          </cell>
          <cell r="L117">
            <v>10</v>
          </cell>
          <cell r="M117">
            <v>65</v>
          </cell>
        </row>
        <row r="118">
          <cell r="H118" t="str">
            <v>105464-P.S.R. LA LIGUA</v>
          </cell>
          <cell r="I118">
            <v>5</v>
          </cell>
          <cell r="J118">
            <v>5</v>
          </cell>
          <cell r="K118">
            <v>5</v>
          </cell>
          <cell r="L118">
            <v>4</v>
          </cell>
          <cell r="M118">
            <v>19</v>
          </cell>
        </row>
        <row r="119">
          <cell r="H119" t="str">
            <v>105465-P.S.R. RAMADILLA</v>
          </cell>
          <cell r="I119">
            <v>1</v>
          </cell>
          <cell r="J119">
            <v>5</v>
          </cell>
          <cell r="K119">
            <v>13</v>
          </cell>
          <cell r="L119">
            <v>6</v>
          </cell>
          <cell r="M119">
            <v>25</v>
          </cell>
        </row>
        <row r="120">
          <cell r="H120" t="str">
            <v>105466-P.S.R. VALLE HERMOSO</v>
          </cell>
          <cell r="I120">
            <v>9</v>
          </cell>
          <cell r="J120">
            <v>6</v>
          </cell>
          <cell r="K120">
            <v>2</v>
          </cell>
          <cell r="L120">
            <v>2</v>
          </cell>
          <cell r="M120">
            <v>17</v>
          </cell>
        </row>
        <row r="121">
          <cell r="H121" t="str">
            <v>105490-P.S.R. EL DURAZNO</v>
          </cell>
          <cell r="I121">
            <v>2</v>
          </cell>
          <cell r="J121">
            <v>8</v>
          </cell>
          <cell r="K121">
            <v>5</v>
          </cell>
          <cell r="L121">
            <v>10</v>
          </cell>
          <cell r="M121">
            <v>25</v>
          </cell>
        </row>
        <row r="122">
          <cell r="H122" t="str">
            <v>04304-MONTE PATRIA</v>
          </cell>
          <cell r="I122">
            <v>132</v>
          </cell>
          <cell r="J122">
            <v>147</v>
          </cell>
          <cell r="K122">
            <v>212</v>
          </cell>
          <cell r="L122">
            <v>116</v>
          </cell>
          <cell r="M122">
            <v>607</v>
          </cell>
        </row>
        <row r="123">
          <cell r="H123" t="str">
            <v>105307-CES. RURAL MONTE PATRIA</v>
          </cell>
          <cell r="I123">
            <v>22</v>
          </cell>
          <cell r="J123">
            <v>45</v>
          </cell>
          <cell r="K123">
            <v>39</v>
          </cell>
          <cell r="L123">
            <v>40</v>
          </cell>
          <cell r="M123">
            <v>146</v>
          </cell>
        </row>
        <row r="124">
          <cell r="H124" t="str">
            <v>105311-CES. RURAL CHAÑARAL ALTO</v>
          </cell>
          <cell r="I124">
            <v>20</v>
          </cell>
          <cell r="J124">
            <v>17</v>
          </cell>
          <cell r="K124">
            <v>15</v>
          </cell>
          <cell r="L124">
            <v>9</v>
          </cell>
          <cell r="M124">
            <v>61</v>
          </cell>
        </row>
        <row r="125">
          <cell r="H125" t="str">
            <v>105312-CES. RURAL CAREN</v>
          </cell>
          <cell r="I125">
            <v>16</v>
          </cell>
          <cell r="J125">
            <v>4</v>
          </cell>
          <cell r="K125">
            <v>19</v>
          </cell>
          <cell r="L125">
            <v>6</v>
          </cell>
          <cell r="M125">
            <v>45</v>
          </cell>
        </row>
        <row r="126">
          <cell r="H126" t="str">
            <v>105318-CES. RURAL EL PALQUI</v>
          </cell>
          <cell r="I126">
            <v>43</v>
          </cell>
          <cell r="J126">
            <v>60</v>
          </cell>
          <cell r="K126">
            <v>59</v>
          </cell>
          <cell r="L126">
            <v>41</v>
          </cell>
          <cell r="M126">
            <v>203</v>
          </cell>
        </row>
        <row r="127">
          <cell r="H127" t="str">
            <v>105425-P.S.R. CHILECITO</v>
          </cell>
          <cell r="I127">
            <v>203</v>
          </cell>
          <cell r="J127">
            <v>203</v>
          </cell>
          <cell r="K127">
            <v>7</v>
          </cell>
          <cell r="L127">
            <v>4</v>
          </cell>
          <cell r="M127">
            <v>11</v>
          </cell>
        </row>
        <row r="128">
          <cell r="H128" t="str">
            <v>105427-P.S.R. HACIENDA VALDIVIA</v>
          </cell>
          <cell r="I128">
            <v>11</v>
          </cell>
          <cell r="J128">
            <v>11</v>
          </cell>
          <cell r="K128">
            <v>5</v>
          </cell>
          <cell r="L128">
            <v>2</v>
          </cell>
          <cell r="M128">
            <v>7</v>
          </cell>
        </row>
        <row r="129">
          <cell r="H129" t="str">
            <v>105428-P.S.R. HUATULAME</v>
          </cell>
          <cell r="I129">
            <v>9</v>
          </cell>
          <cell r="J129">
            <v>3</v>
          </cell>
          <cell r="K129">
            <v>3</v>
          </cell>
          <cell r="L129">
            <v>4</v>
          </cell>
          <cell r="M129">
            <v>19</v>
          </cell>
        </row>
        <row r="130">
          <cell r="H130" t="str">
            <v>105430-P.S.R. MIALQUI</v>
          </cell>
          <cell r="I130">
            <v>19</v>
          </cell>
          <cell r="J130">
            <v>4</v>
          </cell>
          <cell r="K130">
            <v>5</v>
          </cell>
          <cell r="L130">
            <v>3</v>
          </cell>
          <cell r="M130">
            <v>12</v>
          </cell>
        </row>
        <row r="131">
          <cell r="H131" t="str">
            <v>105431-P.S.R. PEDREGAL</v>
          </cell>
          <cell r="I131">
            <v>8</v>
          </cell>
          <cell r="J131">
            <v>8</v>
          </cell>
          <cell r="K131">
            <v>9</v>
          </cell>
          <cell r="L131">
            <v>2</v>
          </cell>
          <cell r="M131">
            <v>19</v>
          </cell>
        </row>
        <row r="132">
          <cell r="H132" t="str">
            <v>105432-P.S.R. RAPEL</v>
          </cell>
          <cell r="I132">
            <v>1</v>
          </cell>
          <cell r="J132">
            <v>1</v>
          </cell>
          <cell r="K132">
            <v>12</v>
          </cell>
          <cell r="L132">
            <v>1</v>
          </cell>
          <cell r="M132">
            <v>14</v>
          </cell>
        </row>
        <row r="133">
          <cell r="H133" t="str">
            <v>105435-P.S.R. TULAHUEN</v>
          </cell>
          <cell r="I133">
            <v>6</v>
          </cell>
          <cell r="J133">
            <v>6</v>
          </cell>
          <cell r="K133">
            <v>19</v>
          </cell>
          <cell r="L133">
            <v>3</v>
          </cell>
          <cell r="M133">
            <v>34</v>
          </cell>
        </row>
        <row r="134">
          <cell r="H134" t="str">
            <v>105436-P.S.R. EL MAITEN</v>
          </cell>
          <cell r="I134">
            <v>6</v>
          </cell>
          <cell r="J134">
            <v>5</v>
          </cell>
          <cell r="K134">
            <v>8</v>
          </cell>
          <cell r="L134">
            <v>1</v>
          </cell>
          <cell r="M134">
            <v>20</v>
          </cell>
        </row>
        <row r="135">
          <cell r="H135" t="str">
            <v>105489-P.S.R. RAMADAS DE TULAHUEN</v>
          </cell>
          <cell r="I135">
            <v>1</v>
          </cell>
          <cell r="J135">
            <v>3</v>
          </cell>
          <cell r="K135">
            <v>12</v>
          </cell>
          <cell r="L135">
            <v>12</v>
          </cell>
          <cell r="M135">
            <v>16</v>
          </cell>
        </row>
        <row r="136">
          <cell r="H136" t="str">
            <v>04304-PUNITAQUI</v>
          </cell>
          <cell r="I136">
            <v>46</v>
          </cell>
          <cell r="J136">
            <v>55</v>
          </cell>
          <cell r="K136">
            <v>126</v>
          </cell>
          <cell r="L136">
            <v>43</v>
          </cell>
          <cell r="M136">
            <v>270</v>
          </cell>
        </row>
        <row r="137">
          <cell r="H137" t="str">
            <v>105308-CES. RURAL PUNITAQUI</v>
          </cell>
          <cell r="I137">
            <v>44</v>
          </cell>
          <cell r="J137">
            <v>55</v>
          </cell>
          <cell r="K137">
            <v>125</v>
          </cell>
          <cell r="L137">
            <v>42</v>
          </cell>
          <cell r="M137">
            <v>266</v>
          </cell>
        </row>
        <row r="138">
          <cell r="H138" t="str">
            <v>105440-P.S.R. DIVISADERO</v>
          </cell>
          <cell r="I138">
            <v>2</v>
          </cell>
          <cell r="J138">
            <v>2</v>
          </cell>
          <cell r="K138">
            <v>1</v>
          </cell>
          <cell r="L138">
            <v>1</v>
          </cell>
          <cell r="M138">
            <v>4</v>
          </cell>
        </row>
        <row r="139">
          <cell r="H139" t="str">
            <v>04305-RIO HURTADO</v>
          </cell>
          <cell r="I139">
            <v>62</v>
          </cell>
          <cell r="J139">
            <v>22</v>
          </cell>
          <cell r="K139">
            <v>40</v>
          </cell>
          <cell r="L139">
            <v>47</v>
          </cell>
          <cell r="M139">
            <v>171</v>
          </cell>
        </row>
        <row r="140">
          <cell r="H140" t="str">
            <v>105310-CES. RURAL PICHASCA</v>
          </cell>
          <cell r="I140">
            <v>9</v>
          </cell>
          <cell r="J140">
            <v>11</v>
          </cell>
          <cell r="K140">
            <v>25</v>
          </cell>
          <cell r="L140">
            <v>24</v>
          </cell>
          <cell r="M140">
            <v>69</v>
          </cell>
        </row>
        <row r="141">
          <cell r="H141" t="str">
            <v>105409-P.S.R. EL CHAÑAR</v>
          </cell>
          <cell r="I141">
            <v>2</v>
          </cell>
          <cell r="J141">
            <v>2</v>
          </cell>
          <cell r="K141">
            <v>2</v>
          </cell>
          <cell r="L141">
            <v>1</v>
          </cell>
          <cell r="M141">
            <v>5</v>
          </cell>
        </row>
        <row r="142">
          <cell r="H142" t="str">
            <v>105410-P.S.R. HURTADO</v>
          </cell>
          <cell r="I142">
            <v>33</v>
          </cell>
          <cell r="J142">
            <v>8</v>
          </cell>
          <cell r="K142">
            <v>1</v>
          </cell>
          <cell r="L142">
            <v>4</v>
          </cell>
          <cell r="M142">
            <v>46</v>
          </cell>
        </row>
        <row r="143">
          <cell r="H143" t="str">
            <v>105411-P.S.R. LAS BREAS</v>
          </cell>
          <cell r="I143">
            <v>6</v>
          </cell>
          <cell r="J143">
            <v>6</v>
          </cell>
          <cell r="K143">
            <v>1</v>
          </cell>
          <cell r="L143">
            <v>5</v>
          </cell>
          <cell r="M143">
            <v>12</v>
          </cell>
        </row>
        <row r="144">
          <cell r="H144" t="str">
            <v>105413-P.S.R. SAMO ALTO</v>
          </cell>
          <cell r="I144">
            <v>8</v>
          </cell>
          <cell r="J144">
            <v>3</v>
          </cell>
          <cell r="K144">
            <v>4</v>
          </cell>
          <cell r="L144">
            <v>4</v>
          </cell>
          <cell r="M144">
            <v>19</v>
          </cell>
        </row>
        <row r="145">
          <cell r="H145" t="str">
            <v>105414-P.S.R. SERON</v>
          </cell>
          <cell r="I145">
            <v>4</v>
          </cell>
          <cell r="J145">
            <v>4</v>
          </cell>
          <cell r="K145">
            <v>2</v>
          </cell>
          <cell r="L145">
            <v>1</v>
          </cell>
          <cell r="M145">
            <v>7</v>
          </cell>
        </row>
        <row r="146">
          <cell r="H146" t="str">
            <v>105503-P.S.R. TABAQUEROS</v>
          </cell>
          <cell r="I146">
            <v>7</v>
          </cell>
          <cell r="J146">
            <v>7</v>
          </cell>
          <cell r="K146">
            <v>5</v>
          </cell>
          <cell r="L146">
            <v>8</v>
          </cell>
          <cell r="M146">
            <v>13</v>
          </cell>
        </row>
        <row r="147">
          <cell r="H147" t="str">
            <v>Total general</v>
          </cell>
          <cell r="I147">
            <v>4189</v>
          </cell>
          <cell r="J147">
            <v>3759</v>
          </cell>
          <cell r="K147">
            <v>5096</v>
          </cell>
          <cell r="L147">
            <v>4097</v>
          </cell>
          <cell r="M147">
            <v>17141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636</v>
          </cell>
          <cell r="M5">
            <v>1684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301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96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199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466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173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223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14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15</v>
          </cell>
        </row>
        <row r="15">
          <cell r="H15" t="str">
            <v>105499-P.S.R. LAMBERT</v>
          </cell>
          <cell r="I15">
            <v>15</v>
          </cell>
          <cell r="J15">
            <v>0</v>
          </cell>
          <cell r="K15">
            <v>0</v>
          </cell>
          <cell r="L15">
            <v>11</v>
          </cell>
          <cell r="M15">
            <v>11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9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73</v>
          </cell>
        </row>
        <row r="19">
          <cell r="H19" t="str">
            <v>04102-COQUIMBO</v>
          </cell>
          <cell r="I19">
            <v>464</v>
          </cell>
          <cell r="J19">
            <v>466</v>
          </cell>
          <cell r="K19">
            <v>753</v>
          </cell>
          <cell r="L19">
            <v>610</v>
          </cell>
          <cell r="M19">
            <v>2293</v>
          </cell>
        </row>
        <row r="20">
          <cell r="H20" t="str">
            <v>105303-CES. SAN JUAN</v>
          </cell>
          <cell r="I20">
            <v>122</v>
          </cell>
          <cell r="J20">
            <v>88</v>
          </cell>
          <cell r="K20">
            <v>61</v>
          </cell>
          <cell r="L20">
            <v>105</v>
          </cell>
          <cell r="M20">
            <v>376</v>
          </cell>
        </row>
        <row r="21">
          <cell r="H21" t="str">
            <v>105304-CES. SANTA CECILIA</v>
          </cell>
          <cell r="I21">
            <v>74</v>
          </cell>
          <cell r="J21">
            <v>93</v>
          </cell>
          <cell r="K21">
            <v>87</v>
          </cell>
          <cell r="L21">
            <v>115</v>
          </cell>
          <cell r="M21">
            <v>369</v>
          </cell>
        </row>
        <row r="22">
          <cell r="H22" t="str">
            <v>105305-CES. TIERRAS BLANCAS</v>
          </cell>
          <cell r="I22">
            <v>120</v>
          </cell>
          <cell r="J22">
            <v>100</v>
          </cell>
          <cell r="K22">
            <v>190</v>
          </cell>
          <cell r="L22">
            <v>142</v>
          </cell>
          <cell r="M22">
            <v>552</v>
          </cell>
        </row>
        <row r="23">
          <cell r="H23" t="str">
            <v>105321-CES. RURAL  TONGOY</v>
          </cell>
          <cell r="I23">
            <v>7</v>
          </cell>
          <cell r="J23">
            <v>15</v>
          </cell>
          <cell r="K23">
            <v>28</v>
          </cell>
          <cell r="L23">
            <v>17</v>
          </cell>
          <cell r="M23">
            <v>67</v>
          </cell>
        </row>
        <row r="24">
          <cell r="H24" t="str">
            <v>105323-CES. DR. SERGIO AGUILAR</v>
          </cell>
          <cell r="I24">
            <v>128</v>
          </cell>
          <cell r="J24">
            <v>153</v>
          </cell>
          <cell r="K24">
            <v>336</v>
          </cell>
          <cell r="L24">
            <v>197</v>
          </cell>
          <cell r="M24">
            <v>814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1</v>
          </cell>
          <cell r="L25">
            <v>0</v>
          </cell>
          <cell r="M25">
            <v>1</v>
          </cell>
        </row>
        <row r="26">
          <cell r="H26" t="str">
            <v>105405-P.S.R. GUANAQUEROS</v>
          </cell>
          <cell r="I26">
            <v>1</v>
          </cell>
          <cell r="J26">
            <v>4</v>
          </cell>
          <cell r="K26">
            <v>11</v>
          </cell>
          <cell r="L26">
            <v>1</v>
          </cell>
          <cell r="M26">
            <v>17</v>
          </cell>
        </row>
        <row r="27">
          <cell r="H27" t="str">
            <v>105406-P.S.R. PAN DE AZUCAR</v>
          </cell>
          <cell r="I27">
            <v>3</v>
          </cell>
          <cell r="J27">
            <v>2</v>
          </cell>
          <cell r="K27">
            <v>33</v>
          </cell>
          <cell r="L27">
            <v>12</v>
          </cell>
          <cell r="M27">
            <v>50</v>
          </cell>
        </row>
        <row r="28">
          <cell r="H28" t="str">
            <v>105407-P.S.R. TAMBILLOS</v>
          </cell>
          <cell r="I28">
            <v>50</v>
          </cell>
          <cell r="J28">
            <v>50</v>
          </cell>
          <cell r="K28">
            <v>1</v>
          </cell>
          <cell r="L28">
            <v>0</v>
          </cell>
          <cell r="M28">
            <v>1</v>
          </cell>
        </row>
        <row r="29">
          <cell r="H29" t="str">
            <v>105705-CECOF EL ALBA</v>
          </cell>
          <cell r="I29">
            <v>8</v>
          </cell>
          <cell r="J29">
            <v>9</v>
          </cell>
          <cell r="K29">
            <v>4</v>
          </cell>
          <cell r="L29">
            <v>12</v>
          </cell>
          <cell r="M29">
            <v>33</v>
          </cell>
        </row>
        <row r="30">
          <cell r="H30" t="str">
            <v>200273-CECOF PUNTA MIRA</v>
          </cell>
          <cell r="I30">
            <v>1</v>
          </cell>
          <cell r="J30">
            <v>2</v>
          </cell>
          <cell r="K30">
            <v>1</v>
          </cell>
          <cell r="L30">
            <v>9</v>
          </cell>
          <cell r="M30">
            <v>13</v>
          </cell>
        </row>
        <row r="31">
          <cell r="H31" t="str">
            <v>04103-ANDACOLLO</v>
          </cell>
          <cell r="I31">
            <v>9</v>
          </cell>
          <cell r="J31">
            <v>4</v>
          </cell>
          <cell r="K31">
            <v>8</v>
          </cell>
          <cell r="L31">
            <v>20</v>
          </cell>
          <cell r="M31">
            <v>41</v>
          </cell>
        </row>
        <row r="32">
          <cell r="H32" t="str">
            <v>105106-HOSPITAL ANDACOLLO</v>
          </cell>
          <cell r="I32">
            <v>9</v>
          </cell>
          <cell r="J32">
            <v>4</v>
          </cell>
          <cell r="K32">
            <v>8</v>
          </cell>
          <cell r="L32">
            <v>20</v>
          </cell>
          <cell r="M32">
            <v>41</v>
          </cell>
        </row>
        <row r="33">
          <cell r="H33" t="str">
            <v>04104-LA HIGUERA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H34" t="str">
            <v xml:space="preserve">105500-P.S.R. CALETA HORNOS        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</row>
        <row r="36">
          <cell r="H36" t="str">
            <v>105506-P.S.R. EL TRAPICHE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H37" t="str">
            <v>04105-PAIHUANO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H38" t="str">
            <v>105306-CES. PAIHUANO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H39" t="str">
            <v>105475-P.S.R. HORCON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</row>
        <row r="40">
          <cell r="H40" t="str">
            <v>105476-P.S.R. MONTE GRANDE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</row>
        <row r="41">
          <cell r="H41" t="str">
            <v>105477-P.S.R. PISCO ELQUI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</row>
        <row r="42">
          <cell r="H42" t="str">
            <v>04106-VICUÑA</v>
          </cell>
          <cell r="I42">
            <v>52</v>
          </cell>
          <cell r="J42">
            <v>32</v>
          </cell>
          <cell r="K42">
            <v>72</v>
          </cell>
          <cell r="L42">
            <v>49</v>
          </cell>
          <cell r="M42">
            <v>205</v>
          </cell>
        </row>
        <row r="43">
          <cell r="H43" t="str">
            <v>105107-HOSPITAL VICUÑA</v>
          </cell>
          <cell r="I43">
            <v>11</v>
          </cell>
          <cell r="J43">
            <v>6</v>
          </cell>
          <cell r="K43">
            <v>10</v>
          </cell>
          <cell r="L43">
            <v>7</v>
          </cell>
          <cell r="M43">
            <v>34</v>
          </cell>
        </row>
        <row r="44">
          <cell r="H44" t="str">
            <v>105467-P.S.R. DIAGUITAS</v>
          </cell>
          <cell r="I44">
            <v>9</v>
          </cell>
          <cell r="J44">
            <v>3</v>
          </cell>
          <cell r="K44">
            <v>6</v>
          </cell>
          <cell r="L44">
            <v>5</v>
          </cell>
          <cell r="M44">
            <v>23</v>
          </cell>
        </row>
        <row r="45">
          <cell r="H45" t="str">
            <v>105468-P.S.R. EL MOLLE</v>
          </cell>
          <cell r="I45">
            <v>0</v>
          </cell>
          <cell r="J45">
            <v>1</v>
          </cell>
          <cell r="K45">
            <v>1</v>
          </cell>
          <cell r="L45">
            <v>1</v>
          </cell>
          <cell r="M45">
            <v>3</v>
          </cell>
        </row>
        <row r="46">
          <cell r="H46" t="str">
            <v>105469-P.S.R. EL TAMBO</v>
          </cell>
          <cell r="I46">
            <v>1</v>
          </cell>
          <cell r="J46">
            <v>5</v>
          </cell>
          <cell r="K46">
            <v>6</v>
          </cell>
          <cell r="L46">
            <v>0</v>
          </cell>
          <cell r="M46">
            <v>12</v>
          </cell>
        </row>
        <row r="47">
          <cell r="H47" t="str">
            <v>105470-P.S.R. HUANTA</v>
          </cell>
          <cell r="I47">
            <v>12</v>
          </cell>
          <cell r="J47">
            <v>0</v>
          </cell>
          <cell r="K47">
            <v>23</v>
          </cell>
          <cell r="L47">
            <v>23</v>
          </cell>
          <cell r="M47">
            <v>23</v>
          </cell>
        </row>
        <row r="48">
          <cell r="H48" t="str">
            <v>105471-P.S.R. PERALILLO</v>
          </cell>
          <cell r="I48">
            <v>4</v>
          </cell>
          <cell r="J48">
            <v>4</v>
          </cell>
          <cell r="K48">
            <v>3</v>
          </cell>
          <cell r="L48">
            <v>14</v>
          </cell>
          <cell r="M48">
            <v>21</v>
          </cell>
        </row>
        <row r="49">
          <cell r="H49" t="str">
            <v>105472-P.S.R. RIVADAVIA</v>
          </cell>
          <cell r="I49">
            <v>8</v>
          </cell>
          <cell r="J49">
            <v>0</v>
          </cell>
          <cell r="K49">
            <v>6</v>
          </cell>
          <cell r="L49">
            <v>17</v>
          </cell>
          <cell r="M49">
            <v>31</v>
          </cell>
        </row>
        <row r="50">
          <cell r="H50" t="str">
            <v>105473-P.S.R. TALCUNA</v>
          </cell>
          <cell r="I50">
            <v>7</v>
          </cell>
          <cell r="J50">
            <v>8</v>
          </cell>
          <cell r="K50">
            <v>3</v>
          </cell>
          <cell r="L50">
            <v>1</v>
          </cell>
          <cell r="M50">
            <v>19</v>
          </cell>
        </row>
        <row r="51">
          <cell r="H51" t="str">
            <v>105474-P.S.R. CHAPILCA</v>
          </cell>
          <cell r="I51">
            <v>3</v>
          </cell>
          <cell r="J51">
            <v>3</v>
          </cell>
          <cell r="K51">
            <v>3</v>
          </cell>
          <cell r="L51">
            <v>4</v>
          </cell>
          <cell r="M51">
            <v>13</v>
          </cell>
        </row>
        <row r="52">
          <cell r="H52" t="str">
            <v>105502-P.S.R. CALINGASTA</v>
          </cell>
          <cell r="I52">
            <v>4</v>
          </cell>
          <cell r="J52">
            <v>1</v>
          </cell>
          <cell r="K52">
            <v>1</v>
          </cell>
          <cell r="L52">
            <v>0</v>
          </cell>
          <cell r="M52">
            <v>6</v>
          </cell>
        </row>
        <row r="53">
          <cell r="H53" t="str">
            <v>105509-P.S.R. GUALLIGUAICA</v>
          </cell>
          <cell r="I53">
            <v>5</v>
          </cell>
          <cell r="J53">
            <v>5</v>
          </cell>
          <cell r="K53">
            <v>10</v>
          </cell>
          <cell r="L53">
            <v>10</v>
          </cell>
          <cell r="M53">
            <v>20</v>
          </cell>
        </row>
        <row r="54">
          <cell r="H54" t="str">
            <v>04201-ILLAPEL</v>
          </cell>
          <cell r="I54">
            <v>91</v>
          </cell>
          <cell r="J54">
            <v>32</v>
          </cell>
          <cell r="K54">
            <v>105</v>
          </cell>
          <cell r="L54">
            <v>71</v>
          </cell>
          <cell r="M54">
            <v>299</v>
          </cell>
        </row>
        <row r="55">
          <cell r="H55" t="str">
            <v>105103-HOSPITAL ILLAPEL</v>
          </cell>
          <cell r="I55">
            <v>56</v>
          </cell>
          <cell r="J55">
            <v>27</v>
          </cell>
          <cell r="K55">
            <v>58</v>
          </cell>
          <cell r="L55">
            <v>45</v>
          </cell>
          <cell r="M55">
            <v>186</v>
          </cell>
        </row>
        <row r="56">
          <cell r="H56" t="str">
            <v>105326-CESFAM SAN RAFAEL</v>
          </cell>
          <cell r="I56">
            <v>21</v>
          </cell>
          <cell r="J56">
            <v>0</v>
          </cell>
          <cell r="K56">
            <v>0</v>
          </cell>
          <cell r="L56">
            <v>0</v>
          </cell>
          <cell r="M56">
            <v>21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0</v>
          </cell>
          <cell r="K57">
            <v>0</v>
          </cell>
          <cell r="L57">
            <v>3</v>
          </cell>
          <cell r="M57">
            <v>4</v>
          </cell>
        </row>
        <row r="58">
          <cell r="H58" t="str">
            <v>105444-P.S.R. HUINTIL</v>
          </cell>
          <cell r="I58">
            <v>1</v>
          </cell>
          <cell r="J58">
            <v>0</v>
          </cell>
          <cell r="K58">
            <v>0</v>
          </cell>
          <cell r="L58">
            <v>3</v>
          </cell>
          <cell r="M58">
            <v>4</v>
          </cell>
        </row>
        <row r="59">
          <cell r="H59" t="str">
            <v>105445-P.S.R. LIMAHUIDA</v>
          </cell>
          <cell r="I59">
            <v>2</v>
          </cell>
          <cell r="J59">
            <v>1</v>
          </cell>
          <cell r="K59">
            <v>4</v>
          </cell>
          <cell r="L59">
            <v>4</v>
          </cell>
          <cell r="M59">
            <v>11</v>
          </cell>
        </row>
        <row r="60">
          <cell r="H60" t="str">
            <v>105446-P.S.R. MATANCILLA</v>
          </cell>
          <cell r="I60">
            <v>11</v>
          </cell>
          <cell r="J60">
            <v>11</v>
          </cell>
          <cell r="K60">
            <v>0</v>
          </cell>
          <cell r="L60">
            <v>0</v>
          </cell>
          <cell r="M60">
            <v>0</v>
          </cell>
        </row>
        <row r="61">
          <cell r="H61" t="str">
            <v>105447-P.S.R. PERALILLO</v>
          </cell>
          <cell r="I61">
            <v>1</v>
          </cell>
          <cell r="J61">
            <v>0</v>
          </cell>
          <cell r="K61">
            <v>8</v>
          </cell>
          <cell r="L61">
            <v>3</v>
          </cell>
          <cell r="M61">
            <v>12</v>
          </cell>
        </row>
        <row r="62">
          <cell r="H62" t="str">
            <v>105448-P.S.R. SANTA VIRGINIA</v>
          </cell>
          <cell r="I62">
            <v>12</v>
          </cell>
          <cell r="J62">
            <v>12</v>
          </cell>
          <cell r="K62">
            <v>3</v>
          </cell>
          <cell r="L62">
            <v>0</v>
          </cell>
          <cell r="M62">
            <v>3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</row>
        <row r="64">
          <cell r="H64" t="str">
            <v>105485-P.S.R. PLAN DE HORNOS</v>
          </cell>
          <cell r="I64">
            <v>3</v>
          </cell>
          <cell r="J64">
            <v>0</v>
          </cell>
          <cell r="K64">
            <v>15</v>
          </cell>
          <cell r="L64">
            <v>0</v>
          </cell>
          <cell r="M64">
            <v>18</v>
          </cell>
        </row>
        <row r="65">
          <cell r="H65" t="str">
            <v>105486-P.S.R. TUNGA SUR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4</v>
          </cell>
        </row>
        <row r="66">
          <cell r="H66" t="str">
            <v>105487-P.S.R. CAÑAS UNO</v>
          </cell>
          <cell r="I66">
            <v>2</v>
          </cell>
          <cell r="J66">
            <v>3</v>
          </cell>
          <cell r="K66">
            <v>14</v>
          </cell>
          <cell r="L66">
            <v>9</v>
          </cell>
          <cell r="M66">
            <v>28</v>
          </cell>
        </row>
        <row r="67">
          <cell r="H67" t="str">
            <v>105496-P.S.R. PINTACURA SUR</v>
          </cell>
          <cell r="I67">
            <v>28</v>
          </cell>
          <cell r="J67">
            <v>0</v>
          </cell>
          <cell r="K67">
            <v>1</v>
          </cell>
          <cell r="L67">
            <v>2</v>
          </cell>
          <cell r="M67">
            <v>3</v>
          </cell>
        </row>
        <row r="68">
          <cell r="H68" t="str">
            <v>105504-P.S.R. SOCAVON</v>
          </cell>
          <cell r="I68">
            <v>2</v>
          </cell>
          <cell r="J68">
            <v>0</v>
          </cell>
          <cell r="K68">
            <v>2</v>
          </cell>
          <cell r="L68">
            <v>1</v>
          </cell>
          <cell r="M68">
            <v>5</v>
          </cell>
        </row>
        <row r="69">
          <cell r="H69" t="str">
            <v>04202-CANELA</v>
          </cell>
          <cell r="I69">
            <v>0</v>
          </cell>
          <cell r="J69">
            <v>7</v>
          </cell>
          <cell r="K69">
            <v>58</v>
          </cell>
          <cell r="L69">
            <v>0</v>
          </cell>
          <cell r="M69">
            <v>65</v>
          </cell>
        </row>
        <row r="70">
          <cell r="H70" t="str">
            <v>105309-CES. RURAL CANELA</v>
          </cell>
          <cell r="I70">
            <v>0</v>
          </cell>
          <cell r="J70">
            <v>0</v>
          </cell>
          <cell r="K70">
            <v>26</v>
          </cell>
          <cell r="L70">
            <v>0</v>
          </cell>
          <cell r="M70">
            <v>26</v>
          </cell>
        </row>
        <row r="71">
          <cell r="H71" t="str">
            <v xml:space="preserve">105450-P.S.R. MINCHA NORTE            </v>
          </cell>
          <cell r="I71">
            <v>0</v>
          </cell>
          <cell r="J71">
            <v>0</v>
          </cell>
          <cell r="K71">
            <v>4</v>
          </cell>
          <cell r="L71">
            <v>0</v>
          </cell>
          <cell r="M71">
            <v>4</v>
          </cell>
        </row>
        <row r="72">
          <cell r="H72" t="str">
            <v>105451-P.S.R. AGUA FRIA</v>
          </cell>
          <cell r="I72">
            <v>4</v>
          </cell>
          <cell r="J72">
            <v>1</v>
          </cell>
          <cell r="K72">
            <v>6</v>
          </cell>
          <cell r="L72">
            <v>6</v>
          </cell>
          <cell r="M72">
            <v>7</v>
          </cell>
        </row>
        <row r="73">
          <cell r="H73" t="str">
            <v>105482-P.S.R. CANELA ALTA</v>
          </cell>
          <cell r="I73">
            <v>0</v>
          </cell>
          <cell r="J73">
            <v>6</v>
          </cell>
          <cell r="K73">
            <v>7</v>
          </cell>
          <cell r="L73">
            <v>0</v>
          </cell>
          <cell r="M73">
            <v>13</v>
          </cell>
        </row>
        <row r="74">
          <cell r="H74" t="str">
            <v>105483-P.S.R. LOS RULOS</v>
          </cell>
          <cell r="I74">
            <v>13</v>
          </cell>
          <cell r="J74">
            <v>0</v>
          </cell>
          <cell r="K74">
            <v>4</v>
          </cell>
          <cell r="L74">
            <v>0</v>
          </cell>
          <cell r="M74">
            <v>4</v>
          </cell>
        </row>
        <row r="75">
          <cell r="H75" t="str">
            <v>105484-P.S.R. HUENTELAUQUEN</v>
          </cell>
          <cell r="I75">
            <v>0</v>
          </cell>
          <cell r="J75">
            <v>0</v>
          </cell>
          <cell r="K75">
            <v>7</v>
          </cell>
          <cell r="L75">
            <v>0</v>
          </cell>
          <cell r="M75">
            <v>7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  <cell r="K77">
            <v>3</v>
          </cell>
          <cell r="L77">
            <v>0</v>
          </cell>
          <cell r="M77">
            <v>3</v>
          </cell>
        </row>
        <row r="78">
          <cell r="H78" t="str">
            <v>105497-P.S.R. JABONERIA</v>
          </cell>
          <cell r="I78">
            <v>3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  <cell r="K79">
            <v>1</v>
          </cell>
          <cell r="L79">
            <v>0</v>
          </cell>
          <cell r="M79">
            <v>1</v>
          </cell>
        </row>
        <row r="80">
          <cell r="H80" t="str">
            <v>04203-LOS VILOS</v>
          </cell>
          <cell r="I80">
            <v>15</v>
          </cell>
          <cell r="J80">
            <v>7</v>
          </cell>
          <cell r="K80">
            <v>45</v>
          </cell>
          <cell r="L80">
            <v>35</v>
          </cell>
          <cell r="M80">
            <v>102</v>
          </cell>
        </row>
        <row r="81">
          <cell r="H81" t="str">
            <v>105108-HOSPITAL LOS VILOS</v>
          </cell>
          <cell r="I81">
            <v>6</v>
          </cell>
          <cell r="J81">
            <v>5</v>
          </cell>
          <cell r="K81">
            <v>28</v>
          </cell>
          <cell r="L81">
            <v>8</v>
          </cell>
          <cell r="M81">
            <v>47</v>
          </cell>
        </row>
        <row r="82">
          <cell r="H82" t="str">
            <v xml:space="preserve">105478-P.S.R. CAIMANES                   </v>
          </cell>
          <cell r="I82">
            <v>0</v>
          </cell>
          <cell r="J82">
            <v>0</v>
          </cell>
          <cell r="K82">
            <v>6</v>
          </cell>
          <cell r="L82">
            <v>14</v>
          </cell>
          <cell r="M82">
            <v>20</v>
          </cell>
        </row>
        <row r="83">
          <cell r="H83" t="str">
            <v>105479-P.S.R. GUANGUALI</v>
          </cell>
          <cell r="I83">
            <v>6</v>
          </cell>
          <cell r="J83">
            <v>2</v>
          </cell>
          <cell r="K83">
            <v>6</v>
          </cell>
          <cell r="L83">
            <v>0</v>
          </cell>
          <cell r="M83">
            <v>14</v>
          </cell>
        </row>
        <row r="84">
          <cell r="H84" t="str">
            <v>105480-P.S.R. QUILIMARI</v>
          </cell>
          <cell r="I84">
            <v>3</v>
          </cell>
          <cell r="J84">
            <v>0</v>
          </cell>
          <cell r="K84">
            <v>2</v>
          </cell>
          <cell r="L84">
            <v>7</v>
          </cell>
          <cell r="M84">
            <v>12</v>
          </cell>
        </row>
        <row r="85">
          <cell r="H85" t="str">
            <v>105481-P.S.R. TILAMA</v>
          </cell>
          <cell r="I85">
            <v>12</v>
          </cell>
          <cell r="J85">
            <v>12</v>
          </cell>
          <cell r="K85">
            <v>1</v>
          </cell>
          <cell r="L85">
            <v>1</v>
          </cell>
          <cell r="M85">
            <v>2</v>
          </cell>
        </row>
        <row r="86">
          <cell r="H86" t="str">
            <v>105511-P.S.R. LOS CONDORES</v>
          </cell>
          <cell r="I86">
            <v>0</v>
          </cell>
          <cell r="J86">
            <v>0</v>
          </cell>
          <cell r="K86">
            <v>2</v>
          </cell>
          <cell r="L86">
            <v>5</v>
          </cell>
          <cell r="M86">
            <v>7</v>
          </cell>
        </row>
        <row r="87">
          <cell r="H87" t="str">
            <v>04204-SALAMANCA</v>
          </cell>
          <cell r="I87">
            <v>73</v>
          </cell>
          <cell r="J87">
            <v>43</v>
          </cell>
          <cell r="K87">
            <v>62</v>
          </cell>
          <cell r="L87">
            <v>66</v>
          </cell>
          <cell r="M87">
            <v>244</v>
          </cell>
        </row>
        <row r="88">
          <cell r="H88" t="str">
            <v>105104-HOSPITAL SALAMANCA</v>
          </cell>
          <cell r="I88">
            <v>25</v>
          </cell>
          <cell r="J88">
            <v>7</v>
          </cell>
          <cell r="K88">
            <v>19</v>
          </cell>
          <cell r="L88">
            <v>24</v>
          </cell>
          <cell r="M88">
            <v>75</v>
          </cell>
        </row>
        <row r="89">
          <cell r="H89" t="str">
            <v xml:space="preserve">105452-P.S.R. CUNCUMEN                 </v>
          </cell>
          <cell r="I89">
            <v>32</v>
          </cell>
          <cell r="J89">
            <v>23</v>
          </cell>
          <cell r="K89">
            <v>13</v>
          </cell>
          <cell r="L89">
            <v>21</v>
          </cell>
          <cell r="M89">
            <v>89</v>
          </cell>
        </row>
        <row r="90">
          <cell r="H90" t="str">
            <v>105453-P.S.R. TRANQUILLA</v>
          </cell>
          <cell r="I90">
            <v>2</v>
          </cell>
          <cell r="J90">
            <v>4</v>
          </cell>
          <cell r="K90">
            <v>2</v>
          </cell>
          <cell r="L90">
            <v>2</v>
          </cell>
          <cell r="M90">
            <v>10</v>
          </cell>
        </row>
        <row r="91">
          <cell r="H91" t="str">
            <v>105454-P.S.R. CUNLAGUA</v>
          </cell>
          <cell r="I91">
            <v>1</v>
          </cell>
          <cell r="J91">
            <v>0</v>
          </cell>
          <cell r="K91">
            <v>3</v>
          </cell>
          <cell r="L91">
            <v>0</v>
          </cell>
          <cell r="M91">
            <v>4</v>
          </cell>
        </row>
        <row r="92">
          <cell r="H92" t="str">
            <v>105455-P.S.R. CHILLEPIN</v>
          </cell>
          <cell r="I92">
            <v>4</v>
          </cell>
          <cell r="J92">
            <v>2</v>
          </cell>
          <cell r="K92">
            <v>3</v>
          </cell>
          <cell r="L92">
            <v>2</v>
          </cell>
          <cell r="M92">
            <v>11</v>
          </cell>
        </row>
        <row r="93">
          <cell r="H93" t="str">
            <v>105456-P.S.R. LLIMPO</v>
          </cell>
          <cell r="I93">
            <v>5</v>
          </cell>
          <cell r="J93">
            <v>2</v>
          </cell>
          <cell r="K93">
            <v>4</v>
          </cell>
          <cell r="L93">
            <v>4</v>
          </cell>
          <cell r="M93">
            <v>15</v>
          </cell>
        </row>
        <row r="94">
          <cell r="H94" t="str">
            <v>105457-P.S.R. SAN AGUSTIN</v>
          </cell>
          <cell r="I94">
            <v>2</v>
          </cell>
          <cell r="J94">
            <v>1</v>
          </cell>
          <cell r="K94">
            <v>0</v>
          </cell>
          <cell r="L94">
            <v>0</v>
          </cell>
          <cell r="M94">
            <v>3</v>
          </cell>
        </row>
        <row r="95">
          <cell r="H95" t="str">
            <v>105458-P.S.R. TAHUINCO</v>
          </cell>
          <cell r="I95">
            <v>0</v>
          </cell>
          <cell r="J95">
            <v>0</v>
          </cell>
          <cell r="K95">
            <v>1</v>
          </cell>
          <cell r="L95">
            <v>0</v>
          </cell>
          <cell r="M95">
            <v>1</v>
          </cell>
        </row>
        <row r="96">
          <cell r="H96" t="str">
            <v>105491-P.S.R. QUELEN BAJO</v>
          </cell>
          <cell r="I96">
            <v>1</v>
          </cell>
          <cell r="J96">
            <v>0</v>
          </cell>
          <cell r="K96">
            <v>3</v>
          </cell>
          <cell r="L96">
            <v>3</v>
          </cell>
          <cell r="M96">
            <v>7</v>
          </cell>
        </row>
        <row r="97">
          <cell r="H97" t="str">
            <v>105492-P.S.R. CAMISA</v>
          </cell>
          <cell r="I97">
            <v>1</v>
          </cell>
          <cell r="J97">
            <v>2</v>
          </cell>
          <cell r="K97">
            <v>4</v>
          </cell>
          <cell r="L97">
            <v>9</v>
          </cell>
          <cell r="M97">
            <v>16</v>
          </cell>
        </row>
        <row r="98">
          <cell r="H98" t="str">
            <v>105501-P.S.R. ARBOLEDA GRANDE</v>
          </cell>
          <cell r="I98">
            <v>0</v>
          </cell>
          <cell r="J98">
            <v>2</v>
          </cell>
          <cell r="K98">
            <v>10</v>
          </cell>
          <cell r="L98">
            <v>1</v>
          </cell>
          <cell r="M98">
            <v>13</v>
          </cell>
        </row>
        <row r="99">
          <cell r="H99" t="str">
            <v>04301-OVALLE</v>
          </cell>
          <cell r="I99">
            <v>239</v>
          </cell>
          <cell r="J99">
            <v>320</v>
          </cell>
          <cell r="K99">
            <v>458</v>
          </cell>
          <cell r="L99">
            <v>399</v>
          </cell>
          <cell r="M99">
            <v>1416</v>
          </cell>
        </row>
        <row r="100">
          <cell r="H100" t="str">
            <v>105315-CES. RURAL C. DE TAMAYA</v>
          </cell>
          <cell r="I100">
            <v>17</v>
          </cell>
          <cell r="J100">
            <v>27</v>
          </cell>
          <cell r="K100">
            <v>85</v>
          </cell>
          <cell r="L100">
            <v>51</v>
          </cell>
          <cell r="M100">
            <v>180</v>
          </cell>
        </row>
        <row r="101">
          <cell r="H101" t="str">
            <v>105317-CES. JORGE JORDAN D.</v>
          </cell>
          <cell r="I101">
            <v>80</v>
          </cell>
          <cell r="J101">
            <v>78</v>
          </cell>
          <cell r="K101">
            <v>86</v>
          </cell>
          <cell r="L101">
            <v>100</v>
          </cell>
          <cell r="M101">
            <v>344</v>
          </cell>
        </row>
        <row r="102">
          <cell r="H102" t="str">
            <v>105322-CES. MARCOS MACUADA</v>
          </cell>
          <cell r="I102">
            <v>92</v>
          </cell>
          <cell r="J102">
            <v>145</v>
          </cell>
          <cell r="K102">
            <v>111</v>
          </cell>
          <cell r="L102">
            <v>156</v>
          </cell>
          <cell r="M102">
            <v>504</v>
          </cell>
        </row>
        <row r="103">
          <cell r="H103" t="str">
            <v>105324-CES. SOTAQUI</v>
          </cell>
          <cell r="I103">
            <v>11</v>
          </cell>
          <cell r="J103">
            <v>25</v>
          </cell>
          <cell r="K103">
            <v>48</v>
          </cell>
          <cell r="L103">
            <v>20</v>
          </cell>
          <cell r="M103">
            <v>104</v>
          </cell>
        </row>
        <row r="104">
          <cell r="H104" t="str">
            <v>105415-P.S.R. BARRAZA</v>
          </cell>
          <cell r="I104">
            <v>104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H105" t="str">
            <v xml:space="preserve">105416-P.S.R. CAMARICO                  </v>
          </cell>
          <cell r="I105">
            <v>1</v>
          </cell>
          <cell r="J105">
            <v>1</v>
          </cell>
          <cell r="K105">
            <v>7</v>
          </cell>
          <cell r="L105">
            <v>6</v>
          </cell>
          <cell r="M105">
            <v>15</v>
          </cell>
        </row>
        <row r="106">
          <cell r="H106" t="str">
            <v>105417-P.S.R. ALCONES BAJOS</v>
          </cell>
          <cell r="I106">
            <v>0</v>
          </cell>
          <cell r="J106">
            <v>0</v>
          </cell>
          <cell r="K106">
            <v>0</v>
          </cell>
          <cell r="L106">
            <v>3</v>
          </cell>
          <cell r="M106">
            <v>3</v>
          </cell>
        </row>
        <row r="107">
          <cell r="H107" t="str">
            <v>105419-P.S.R. LAS SOSSAS</v>
          </cell>
          <cell r="I107">
            <v>0</v>
          </cell>
          <cell r="J107">
            <v>0</v>
          </cell>
          <cell r="K107">
            <v>0</v>
          </cell>
          <cell r="L107">
            <v>3</v>
          </cell>
          <cell r="M107">
            <v>3</v>
          </cell>
        </row>
        <row r="108">
          <cell r="H108" t="str">
            <v>105420-P.S.R. LIMARI</v>
          </cell>
          <cell r="I108">
            <v>0</v>
          </cell>
          <cell r="J108">
            <v>2</v>
          </cell>
          <cell r="K108">
            <v>5</v>
          </cell>
          <cell r="L108">
            <v>0</v>
          </cell>
          <cell r="M108">
            <v>7</v>
          </cell>
        </row>
        <row r="109">
          <cell r="H109" t="str">
            <v>105422-P.S.R. HORNILLOS</v>
          </cell>
          <cell r="I109">
            <v>0</v>
          </cell>
          <cell r="J109">
            <v>1</v>
          </cell>
          <cell r="K109">
            <v>0</v>
          </cell>
          <cell r="L109">
            <v>2</v>
          </cell>
          <cell r="M109">
            <v>3</v>
          </cell>
        </row>
        <row r="110">
          <cell r="H110" t="str">
            <v>105437-P.S.R. CHALINGA</v>
          </cell>
          <cell r="I110">
            <v>3</v>
          </cell>
          <cell r="J110">
            <v>4</v>
          </cell>
          <cell r="K110">
            <v>1</v>
          </cell>
          <cell r="L110">
            <v>0</v>
          </cell>
          <cell r="M110">
            <v>8</v>
          </cell>
        </row>
        <row r="111">
          <cell r="H111" t="str">
            <v>105439-P.S.R. CERRO BLANCO</v>
          </cell>
          <cell r="I111">
            <v>4</v>
          </cell>
          <cell r="J111">
            <v>1</v>
          </cell>
          <cell r="K111">
            <v>9</v>
          </cell>
          <cell r="L111">
            <v>0</v>
          </cell>
          <cell r="M111">
            <v>14</v>
          </cell>
        </row>
        <row r="112">
          <cell r="H112" t="str">
            <v>105507-P.S.R. HUAMALATA</v>
          </cell>
          <cell r="I112">
            <v>4</v>
          </cell>
          <cell r="J112">
            <v>0</v>
          </cell>
          <cell r="K112">
            <v>25</v>
          </cell>
          <cell r="L112">
            <v>15</v>
          </cell>
          <cell r="M112">
            <v>44</v>
          </cell>
        </row>
        <row r="113">
          <cell r="H113" t="str">
            <v>105510-P.S.R. RECOLETA</v>
          </cell>
          <cell r="I113">
            <v>0</v>
          </cell>
          <cell r="J113">
            <v>1</v>
          </cell>
          <cell r="K113">
            <v>12</v>
          </cell>
          <cell r="L113">
            <v>4</v>
          </cell>
          <cell r="M113">
            <v>17</v>
          </cell>
        </row>
        <row r="114">
          <cell r="H114" t="str">
            <v>105722-CECOF SAN JOSE DE LA DEHESA</v>
          </cell>
          <cell r="I114">
            <v>12</v>
          </cell>
          <cell r="J114">
            <v>10</v>
          </cell>
          <cell r="K114">
            <v>34</v>
          </cell>
          <cell r="L114">
            <v>20</v>
          </cell>
          <cell r="M114">
            <v>76</v>
          </cell>
        </row>
        <row r="115">
          <cell r="H115" t="str">
            <v>105723-CECOF LIMARI</v>
          </cell>
          <cell r="I115">
            <v>10</v>
          </cell>
          <cell r="J115">
            <v>10</v>
          </cell>
          <cell r="K115">
            <v>25</v>
          </cell>
          <cell r="L115">
            <v>9</v>
          </cell>
          <cell r="M115">
            <v>54</v>
          </cell>
        </row>
        <row r="116">
          <cell r="H116" t="str">
            <v>200258-CECOF LOS COPIHUES</v>
          </cell>
          <cell r="I116">
            <v>5</v>
          </cell>
          <cell r="J116">
            <v>15</v>
          </cell>
          <cell r="K116">
            <v>10</v>
          </cell>
          <cell r="L116">
            <v>10</v>
          </cell>
          <cell r="M116">
            <v>40</v>
          </cell>
        </row>
        <row r="117">
          <cell r="H117" t="str">
            <v>04302-COMBARBALÁ</v>
          </cell>
          <cell r="I117">
            <v>44</v>
          </cell>
          <cell r="J117">
            <v>13</v>
          </cell>
          <cell r="K117">
            <v>39</v>
          </cell>
          <cell r="L117">
            <v>39</v>
          </cell>
          <cell r="M117">
            <v>135</v>
          </cell>
        </row>
        <row r="118">
          <cell r="H118" t="str">
            <v>105105-HOSPITAL COMBARBALA</v>
          </cell>
          <cell r="I118">
            <v>29</v>
          </cell>
          <cell r="J118">
            <v>5</v>
          </cell>
          <cell r="K118">
            <v>10</v>
          </cell>
          <cell r="L118">
            <v>5</v>
          </cell>
          <cell r="M118">
            <v>49</v>
          </cell>
        </row>
        <row r="119">
          <cell r="H119" t="str">
            <v>105433-P.S.R. SAN LORENZO</v>
          </cell>
          <cell r="I119">
            <v>49</v>
          </cell>
          <cell r="J119">
            <v>49</v>
          </cell>
          <cell r="K119">
            <v>1</v>
          </cell>
          <cell r="L119">
            <v>0</v>
          </cell>
          <cell r="M119">
            <v>1</v>
          </cell>
        </row>
        <row r="120">
          <cell r="H120" t="str">
            <v>105434-P.S.R. SAN MARCOS</v>
          </cell>
          <cell r="I120">
            <v>6</v>
          </cell>
          <cell r="J120">
            <v>0</v>
          </cell>
          <cell r="K120">
            <v>1</v>
          </cell>
          <cell r="L120">
            <v>6</v>
          </cell>
          <cell r="M120">
            <v>13</v>
          </cell>
        </row>
        <row r="121">
          <cell r="H121" t="str">
            <v>105441-P.S.R. MANQUEHUA</v>
          </cell>
          <cell r="I121">
            <v>0</v>
          </cell>
          <cell r="J121">
            <v>1</v>
          </cell>
          <cell r="K121">
            <v>2</v>
          </cell>
          <cell r="L121">
            <v>0</v>
          </cell>
          <cell r="M121">
            <v>3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0</v>
          </cell>
          <cell r="K122">
            <v>0</v>
          </cell>
          <cell r="L122">
            <v>0</v>
          </cell>
          <cell r="M122">
            <v>1</v>
          </cell>
        </row>
        <row r="123">
          <cell r="H123" t="str">
            <v>105460-P.S.R. COGOTI 18</v>
          </cell>
          <cell r="I123">
            <v>2</v>
          </cell>
          <cell r="J123">
            <v>3</v>
          </cell>
          <cell r="K123">
            <v>19</v>
          </cell>
          <cell r="L123">
            <v>2</v>
          </cell>
          <cell r="M123">
            <v>26</v>
          </cell>
        </row>
        <row r="124">
          <cell r="H124" t="str">
            <v>105461-P.S.R. EL HUACHO</v>
          </cell>
          <cell r="I124">
            <v>26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</row>
        <row r="125">
          <cell r="H125" t="str">
            <v>105462-P.S.R. EL SAUCE</v>
          </cell>
          <cell r="I125">
            <v>1</v>
          </cell>
          <cell r="J125">
            <v>3</v>
          </cell>
          <cell r="K125">
            <v>0</v>
          </cell>
          <cell r="L125">
            <v>0</v>
          </cell>
          <cell r="M125">
            <v>4</v>
          </cell>
        </row>
        <row r="126">
          <cell r="H126" t="str">
            <v>105463-P.S.R. QUILITAPIA</v>
          </cell>
          <cell r="I126">
            <v>2</v>
          </cell>
          <cell r="J126">
            <v>0</v>
          </cell>
          <cell r="K126">
            <v>1</v>
          </cell>
          <cell r="L126">
            <v>22</v>
          </cell>
          <cell r="M126">
            <v>25</v>
          </cell>
        </row>
        <row r="127">
          <cell r="H127" t="str">
            <v>105464-P.S.R. LA LIGUA</v>
          </cell>
          <cell r="I127">
            <v>1</v>
          </cell>
          <cell r="J127">
            <v>0</v>
          </cell>
          <cell r="K127">
            <v>1</v>
          </cell>
          <cell r="L127">
            <v>1</v>
          </cell>
          <cell r="M127">
            <v>3</v>
          </cell>
        </row>
        <row r="128">
          <cell r="H128" t="str">
            <v>105465-P.S.R. RAMADILLA</v>
          </cell>
          <cell r="I128">
            <v>2</v>
          </cell>
          <cell r="J128">
            <v>0</v>
          </cell>
          <cell r="K128">
            <v>1</v>
          </cell>
          <cell r="L128">
            <v>2</v>
          </cell>
          <cell r="M128">
            <v>5</v>
          </cell>
        </row>
        <row r="129">
          <cell r="H129" t="str">
            <v>105466-P.S.R. VALLE HERMOSO</v>
          </cell>
          <cell r="I129">
            <v>0</v>
          </cell>
          <cell r="J129">
            <v>0</v>
          </cell>
          <cell r="K129">
            <v>0</v>
          </cell>
          <cell r="L129">
            <v>1</v>
          </cell>
          <cell r="M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1</v>
          </cell>
          <cell r="K130">
            <v>3</v>
          </cell>
          <cell r="L130">
            <v>3</v>
          </cell>
          <cell r="M130">
            <v>4</v>
          </cell>
        </row>
        <row r="131">
          <cell r="H131" t="str">
            <v>04304-MONTE PATRIA</v>
          </cell>
          <cell r="I131">
            <v>42</v>
          </cell>
          <cell r="J131">
            <v>86</v>
          </cell>
          <cell r="K131">
            <v>33</v>
          </cell>
          <cell r="L131">
            <v>29</v>
          </cell>
          <cell r="M131">
            <v>190</v>
          </cell>
        </row>
        <row r="132">
          <cell r="H132" t="str">
            <v>105307-CES. RURAL MONTE PATRIA</v>
          </cell>
          <cell r="I132">
            <v>4</v>
          </cell>
          <cell r="J132">
            <v>5</v>
          </cell>
          <cell r="K132">
            <v>4</v>
          </cell>
          <cell r="L132">
            <v>7</v>
          </cell>
          <cell r="M132">
            <v>20</v>
          </cell>
        </row>
        <row r="133">
          <cell r="H133" t="str">
            <v>105311-CES. RURAL CHAÑARAL ALTO</v>
          </cell>
          <cell r="I133">
            <v>20</v>
          </cell>
          <cell r="J133">
            <v>20</v>
          </cell>
          <cell r="K133">
            <v>7</v>
          </cell>
          <cell r="L133">
            <v>0</v>
          </cell>
          <cell r="M133">
            <v>47</v>
          </cell>
        </row>
        <row r="134">
          <cell r="H134" t="str">
            <v>105312-CES. RURAL CAREN</v>
          </cell>
          <cell r="I134">
            <v>3</v>
          </cell>
          <cell r="J134">
            <v>4</v>
          </cell>
          <cell r="K134">
            <v>0</v>
          </cell>
          <cell r="L134">
            <v>3</v>
          </cell>
          <cell r="M134">
            <v>10</v>
          </cell>
        </row>
        <row r="135">
          <cell r="H135" t="str">
            <v>105318-CES. RURAL EL PALQUI</v>
          </cell>
          <cell r="I135">
            <v>2</v>
          </cell>
          <cell r="J135">
            <v>26</v>
          </cell>
          <cell r="K135">
            <v>10</v>
          </cell>
          <cell r="L135">
            <v>7</v>
          </cell>
          <cell r="M135">
            <v>45</v>
          </cell>
        </row>
        <row r="136">
          <cell r="H136" t="str">
            <v>105425-P.S.R. CHILECITO</v>
          </cell>
          <cell r="I136">
            <v>1</v>
          </cell>
          <cell r="J136">
            <v>0</v>
          </cell>
          <cell r="K136">
            <v>0</v>
          </cell>
          <cell r="L136">
            <v>1</v>
          </cell>
          <cell r="M136">
            <v>2</v>
          </cell>
        </row>
        <row r="137">
          <cell r="H137" t="str">
            <v>105427-P.S.R. HACIENDA VALDIVIA</v>
          </cell>
          <cell r="I137">
            <v>3</v>
          </cell>
          <cell r="J137">
            <v>14</v>
          </cell>
          <cell r="K137">
            <v>1</v>
          </cell>
          <cell r="L137">
            <v>1</v>
          </cell>
          <cell r="M137">
            <v>19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  <cell r="K138">
            <v>3</v>
          </cell>
          <cell r="L138">
            <v>2</v>
          </cell>
          <cell r="M138">
            <v>13</v>
          </cell>
        </row>
        <row r="139">
          <cell r="H139" t="str">
            <v>105430-P.S.R. MIALQUI</v>
          </cell>
          <cell r="I139">
            <v>0</v>
          </cell>
          <cell r="J139">
            <v>1</v>
          </cell>
          <cell r="K139">
            <v>1</v>
          </cell>
          <cell r="L139">
            <v>1</v>
          </cell>
          <cell r="M139">
            <v>2</v>
          </cell>
        </row>
        <row r="140">
          <cell r="H140" t="str">
            <v>105431-P.S.R. PEDREGAL</v>
          </cell>
          <cell r="I140">
            <v>2</v>
          </cell>
          <cell r="J140">
            <v>5</v>
          </cell>
          <cell r="K140">
            <v>3</v>
          </cell>
          <cell r="L140">
            <v>3</v>
          </cell>
          <cell r="M140">
            <v>13</v>
          </cell>
        </row>
        <row r="141">
          <cell r="H141" t="str">
            <v>105432-P.S.R. RAPEL</v>
          </cell>
          <cell r="I141">
            <v>2</v>
          </cell>
          <cell r="J141">
            <v>7</v>
          </cell>
          <cell r="K141">
            <v>3</v>
          </cell>
          <cell r="L141">
            <v>2</v>
          </cell>
          <cell r="M141">
            <v>14</v>
          </cell>
        </row>
        <row r="142">
          <cell r="H142" t="str">
            <v>105435-P.S.R. TULAHUEN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H143" t="str">
            <v>105436-P.S.R. EL MAITEN</v>
          </cell>
          <cell r="I143">
            <v>1</v>
          </cell>
          <cell r="J143">
            <v>0</v>
          </cell>
          <cell r="K143">
            <v>2</v>
          </cell>
          <cell r="L143">
            <v>2</v>
          </cell>
          <cell r="M143">
            <v>5</v>
          </cell>
        </row>
        <row r="144">
          <cell r="H144" t="str">
            <v>105489-P.S.R. RAMADAS DE TULAHUEN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H145" t="str">
            <v>04304-PUNITAQUI</v>
          </cell>
          <cell r="I145">
            <v>0</v>
          </cell>
          <cell r="J145">
            <v>0</v>
          </cell>
          <cell r="K145">
            <v>36</v>
          </cell>
          <cell r="L145">
            <v>61</v>
          </cell>
          <cell r="M145">
            <v>97</v>
          </cell>
        </row>
        <row r="146">
          <cell r="H146" t="str">
            <v>105308-CES. RURAL PUNITAQUI</v>
          </cell>
          <cell r="I146">
            <v>0</v>
          </cell>
          <cell r="J146">
            <v>0</v>
          </cell>
          <cell r="K146">
            <v>35</v>
          </cell>
          <cell r="L146">
            <v>61</v>
          </cell>
          <cell r="M146">
            <v>96</v>
          </cell>
        </row>
        <row r="147">
          <cell r="H147" t="str">
            <v>105440-P.S.R. DIVISADERO</v>
          </cell>
          <cell r="I147">
            <v>0</v>
          </cell>
          <cell r="J147">
            <v>0</v>
          </cell>
          <cell r="K147">
            <v>1</v>
          </cell>
          <cell r="L147">
            <v>0</v>
          </cell>
          <cell r="M147">
            <v>1</v>
          </cell>
        </row>
        <row r="148">
          <cell r="H148" t="str">
            <v>105442-P.S.R. SAN PEDRO DE QUILES</v>
          </cell>
          <cell r="I148">
            <v>1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</row>
        <row r="149">
          <cell r="H149" t="str">
            <v>04305-RIO HURTADO</v>
          </cell>
          <cell r="I149">
            <v>10</v>
          </cell>
          <cell r="J149">
            <v>5</v>
          </cell>
          <cell r="K149">
            <v>9</v>
          </cell>
          <cell r="L149">
            <v>6</v>
          </cell>
          <cell r="M149">
            <v>30</v>
          </cell>
        </row>
        <row r="150">
          <cell r="H150" t="str">
            <v>105310-CES. RURAL PICHASCA</v>
          </cell>
          <cell r="I150">
            <v>1</v>
          </cell>
          <cell r="J150">
            <v>1</v>
          </cell>
          <cell r="K150">
            <v>2</v>
          </cell>
          <cell r="L150">
            <v>0</v>
          </cell>
          <cell r="M150">
            <v>4</v>
          </cell>
        </row>
        <row r="151">
          <cell r="H151" t="str">
            <v>105409-P.S.R. EL CHAÑAR</v>
          </cell>
          <cell r="I151">
            <v>0</v>
          </cell>
          <cell r="J151">
            <v>0</v>
          </cell>
          <cell r="K151">
            <v>1</v>
          </cell>
          <cell r="L151">
            <v>0</v>
          </cell>
          <cell r="M151">
            <v>1</v>
          </cell>
        </row>
        <row r="152">
          <cell r="H152" t="str">
            <v>105410-P.S.R. HURTADO</v>
          </cell>
          <cell r="I152">
            <v>4</v>
          </cell>
          <cell r="J152">
            <v>1</v>
          </cell>
          <cell r="K152">
            <v>2</v>
          </cell>
          <cell r="L152">
            <v>1</v>
          </cell>
          <cell r="M152">
            <v>8</v>
          </cell>
        </row>
        <row r="153">
          <cell r="H153" t="str">
            <v>105411-P.S.R. LAS BREAS</v>
          </cell>
          <cell r="I153">
            <v>0</v>
          </cell>
          <cell r="J153">
            <v>0</v>
          </cell>
          <cell r="K153">
            <v>2</v>
          </cell>
          <cell r="L153">
            <v>0</v>
          </cell>
          <cell r="M153">
            <v>2</v>
          </cell>
        </row>
        <row r="154">
          <cell r="H154" t="str">
            <v>105413-P.S.R. SAMO ALTO</v>
          </cell>
          <cell r="I154">
            <v>3</v>
          </cell>
          <cell r="J154">
            <v>3</v>
          </cell>
          <cell r="K154">
            <v>1</v>
          </cell>
          <cell r="L154">
            <v>5</v>
          </cell>
          <cell r="M154">
            <v>12</v>
          </cell>
        </row>
        <row r="155">
          <cell r="H155" t="str">
            <v>105414-P.S.R. SERON</v>
          </cell>
          <cell r="I155">
            <v>2</v>
          </cell>
          <cell r="J155">
            <v>2</v>
          </cell>
          <cell r="K155">
            <v>1</v>
          </cell>
          <cell r="L155">
            <v>1</v>
          </cell>
          <cell r="M155">
            <v>3</v>
          </cell>
        </row>
        <row r="156">
          <cell r="H156" t="str">
            <v>105503-P.S.R. TABAQUEROS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H157" t="str">
            <v>Total general</v>
          </cell>
          <cell r="I157">
            <v>1282</v>
          </cell>
          <cell r="J157">
            <v>1269</v>
          </cell>
          <cell r="K157">
            <v>2229</v>
          </cell>
          <cell r="L157">
            <v>2021</v>
          </cell>
          <cell r="M157">
            <v>6801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74</v>
          </cell>
          <cell r="M5">
            <v>257</v>
          </cell>
          <cell r="AA5" t="str">
            <v>04101-LA SERENA</v>
          </cell>
          <cell r="AB5">
            <v>7</v>
          </cell>
          <cell r="AC5">
            <v>2</v>
          </cell>
          <cell r="AD5">
            <v>20</v>
          </cell>
          <cell r="AE5">
            <v>16</v>
          </cell>
          <cell r="AF5">
            <v>45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37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3</v>
          </cell>
          <cell r="AF6">
            <v>9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30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6</v>
          </cell>
          <cell r="AF7">
            <v>23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54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2</v>
          </cell>
          <cell r="AF8">
            <v>7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51</v>
          </cell>
          <cell r="AA9" t="str">
            <v>105319-CES. CARDENAL R.S.H.</v>
          </cell>
          <cell r="AB9"/>
          <cell r="AC9"/>
          <cell r="AD9"/>
          <cell r="AE9">
            <v>3</v>
          </cell>
          <cell r="AF9">
            <v>3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35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>
            <v>1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32</v>
          </cell>
          <cell r="AA11" t="str">
            <v xml:space="preserve">105400-P.S.R. ALGARROBITO            </v>
          </cell>
          <cell r="AB11">
            <v>0</v>
          </cell>
          <cell r="AC11"/>
          <cell r="AD11"/>
          <cell r="AE11"/>
          <cell r="AF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>
            <v>5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>
            <v>2</v>
          </cell>
          <cell r="AA13" t="str">
            <v>105701-CECOF VILLA ALEMANIA</v>
          </cell>
          <cell r="AB13">
            <v>0</v>
          </cell>
          <cell r="AC13"/>
          <cell r="AD13">
            <v>0</v>
          </cell>
          <cell r="AE13">
            <v>0</v>
          </cell>
          <cell r="AF13">
            <v>0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>
            <v>0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2</v>
          </cell>
          <cell r="AF14">
            <v>2</v>
          </cell>
        </row>
        <row r="15">
          <cell r="H15" t="str">
            <v>105700-CECOF VILLA EL INDIO</v>
          </cell>
          <cell r="I15">
            <v>1</v>
          </cell>
          <cell r="J15">
            <v>1</v>
          </cell>
          <cell r="K15">
            <v>1</v>
          </cell>
          <cell r="L15">
            <v>1</v>
          </cell>
          <cell r="M15">
            <v>4</v>
          </cell>
          <cell r="AA15" t="str">
            <v>04102-COQUIMBO</v>
          </cell>
          <cell r="AB15">
            <v>8</v>
          </cell>
          <cell r="AC15">
            <v>2</v>
          </cell>
          <cell r="AD15">
            <v>7</v>
          </cell>
          <cell r="AE15">
            <v>11</v>
          </cell>
          <cell r="AF15">
            <v>28</v>
          </cell>
        </row>
        <row r="16">
          <cell r="H16" t="str">
            <v>105701-CECOF VILLA ALEMANIA</v>
          </cell>
          <cell r="I16">
            <v>1</v>
          </cell>
          <cell r="J16">
            <v>1</v>
          </cell>
          <cell r="K16">
            <v>1</v>
          </cell>
          <cell r="L16">
            <v>0</v>
          </cell>
          <cell r="M16">
            <v>3</v>
          </cell>
          <cell r="AA16" t="str">
            <v>105303-CES. SAN JUAN</v>
          </cell>
          <cell r="AB16">
            <v>0</v>
          </cell>
          <cell r="AC16"/>
          <cell r="AD16">
            <v>0</v>
          </cell>
          <cell r="AE16"/>
          <cell r="AF16">
            <v>0</v>
          </cell>
        </row>
        <row r="17">
          <cell r="H17" t="str">
            <v>105702-CECOF VILLA LAMBERT</v>
          </cell>
          <cell r="I17">
            <v>2</v>
          </cell>
          <cell r="J17">
            <v>0</v>
          </cell>
          <cell r="K17">
            <v>2</v>
          </cell>
          <cell r="L17"/>
          <cell r="M17">
            <v>4</v>
          </cell>
          <cell r="AA17" t="str">
            <v>105304-CES. SANTA CECILIA</v>
          </cell>
          <cell r="AB17">
            <v>1</v>
          </cell>
          <cell r="AC17">
            <v>0</v>
          </cell>
          <cell r="AD17">
            <v>1</v>
          </cell>
          <cell r="AE17">
            <v>4</v>
          </cell>
          <cell r="AF17">
            <v>6</v>
          </cell>
        </row>
        <row r="18">
          <cell r="H18" t="str">
            <v>04102-COQUIMBO</v>
          </cell>
          <cell r="I18">
            <v>113</v>
          </cell>
          <cell r="J18">
            <v>61</v>
          </cell>
          <cell r="K18">
            <v>63</v>
          </cell>
          <cell r="L18">
            <v>45</v>
          </cell>
          <cell r="M18">
            <v>282</v>
          </cell>
          <cell r="AA18" t="str">
            <v>105305-CES. TIERRAS BLANCAS</v>
          </cell>
          <cell r="AB18">
            <v>4</v>
          </cell>
          <cell r="AC18">
            <v>2</v>
          </cell>
          <cell r="AD18">
            <v>3</v>
          </cell>
          <cell r="AE18">
            <v>3</v>
          </cell>
          <cell r="AF18">
            <v>12</v>
          </cell>
        </row>
        <row r="19">
          <cell r="H19" t="str">
            <v>105303-CES. SAN JUAN</v>
          </cell>
          <cell r="I19">
            <v>10</v>
          </cell>
          <cell r="J19">
            <v>15</v>
          </cell>
          <cell r="K19">
            <v>8</v>
          </cell>
          <cell r="L19">
            <v>7</v>
          </cell>
          <cell r="M19">
            <v>40</v>
          </cell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>
            <v>0</v>
          </cell>
        </row>
        <row r="20">
          <cell r="H20" t="str">
            <v>105304-CES. SANTA CECILIA</v>
          </cell>
          <cell r="I20">
            <v>15</v>
          </cell>
          <cell r="J20">
            <v>3</v>
          </cell>
          <cell r="K20">
            <v>6</v>
          </cell>
          <cell r="L20">
            <v>11</v>
          </cell>
          <cell r="M20">
            <v>35</v>
          </cell>
          <cell r="AA20" t="str">
            <v>105323-CES. DR. SERGIO AGUILAR</v>
          </cell>
          <cell r="AB20">
            <v>1</v>
          </cell>
          <cell r="AC20"/>
          <cell r="AD20">
            <v>3</v>
          </cell>
          <cell r="AE20">
            <v>4</v>
          </cell>
          <cell r="AF20">
            <v>8</v>
          </cell>
        </row>
        <row r="21">
          <cell r="H21" t="str">
            <v>105305-CES. TIERRAS BLANCAS</v>
          </cell>
          <cell r="I21">
            <v>39</v>
          </cell>
          <cell r="J21">
            <v>19</v>
          </cell>
          <cell r="K21">
            <v>30</v>
          </cell>
          <cell r="L21">
            <v>15</v>
          </cell>
          <cell r="M21">
            <v>103</v>
          </cell>
          <cell r="AA21" t="str">
            <v>105406-P.S.R. PAN DE AZUCAR</v>
          </cell>
          <cell r="AB21">
            <v>2</v>
          </cell>
          <cell r="AC21">
            <v>0</v>
          </cell>
          <cell r="AD21"/>
          <cell r="AE21">
            <v>0</v>
          </cell>
          <cell r="AF21">
            <v>2</v>
          </cell>
        </row>
        <row r="22">
          <cell r="H22" t="str">
            <v>105321-CES. RURAL  TONGOY</v>
          </cell>
          <cell r="I22">
            <v>6</v>
          </cell>
          <cell r="J22"/>
          <cell r="K22">
            <v>1</v>
          </cell>
          <cell r="L22">
            <v>1</v>
          </cell>
          <cell r="M22">
            <v>8</v>
          </cell>
          <cell r="AA22" t="str">
            <v>105705-CECOF EL ALBA</v>
          </cell>
          <cell r="AB22"/>
          <cell r="AC22"/>
          <cell r="AD22">
            <v>0</v>
          </cell>
          <cell r="AE22"/>
          <cell r="AF22">
            <v>0</v>
          </cell>
        </row>
        <row r="23">
          <cell r="H23" t="str">
            <v>105323-CES. DR. SERGIO AGUILAR</v>
          </cell>
          <cell r="I23">
            <v>27</v>
          </cell>
          <cell r="J23">
            <v>16</v>
          </cell>
          <cell r="K23">
            <v>16</v>
          </cell>
          <cell r="L23">
            <v>9</v>
          </cell>
          <cell r="M23">
            <v>68</v>
          </cell>
          <cell r="AA23" t="str">
            <v>04103-ANDACOLLO</v>
          </cell>
          <cell r="AB23">
            <v>3</v>
          </cell>
          <cell r="AC23">
            <v>1</v>
          </cell>
          <cell r="AD23">
            <v>1</v>
          </cell>
          <cell r="AE23">
            <v>3</v>
          </cell>
          <cell r="AF23">
            <v>8</v>
          </cell>
        </row>
        <row r="24">
          <cell r="H24" t="str">
            <v>105405-P.S.R. GUANAQUEROS</v>
          </cell>
          <cell r="I24">
            <v>1</v>
          </cell>
          <cell r="J24"/>
          <cell r="K24">
            <v>0</v>
          </cell>
          <cell r="L24">
            <v>1</v>
          </cell>
          <cell r="M24">
            <v>2</v>
          </cell>
          <cell r="AA24" t="str">
            <v>105106-HOSPITAL ANDACOLLO</v>
          </cell>
          <cell r="AB24">
            <v>3</v>
          </cell>
          <cell r="AC24">
            <v>1</v>
          </cell>
          <cell r="AD24">
            <v>1</v>
          </cell>
          <cell r="AE24">
            <v>3</v>
          </cell>
          <cell r="AF24">
            <v>8</v>
          </cell>
        </row>
        <row r="25">
          <cell r="H25" t="str">
            <v>105406-P.S.R. PAN DE AZUCAR</v>
          </cell>
          <cell r="I25">
            <v>7</v>
          </cell>
          <cell r="J25">
            <v>3</v>
          </cell>
          <cell r="K25">
            <v>1</v>
          </cell>
          <cell r="L25">
            <v>1</v>
          </cell>
          <cell r="M25">
            <v>12</v>
          </cell>
          <cell r="AA25" t="str">
            <v>04105-PAIHUANO</v>
          </cell>
          <cell r="AB25"/>
          <cell r="AC25"/>
          <cell r="AD25">
            <v>0</v>
          </cell>
          <cell r="AE25"/>
          <cell r="AF25">
            <v>0</v>
          </cell>
        </row>
        <row r="26">
          <cell r="H26" t="str">
            <v>105407-P.S.R. TAMBILLOS</v>
          </cell>
          <cell r="I26"/>
          <cell r="J26"/>
          <cell r="K26">
            <v>0</v>
          </cell>
          <cell r="L26"/>
          <cell r="M26">
            <v>0</v>
          </cell>
          <cell r="AA26" t="str">
            <v>105306-CES. PAIHUANO</v>
          </cell>
          <cell r="AB26"/>
          <cell r="AC26"/>
          <cell r="AD26">
            <v>0</v>
          </cell>
          <cell r="AE26"/>
          <cell r="AF26">
            <v>0</v>
          </cell>
        </row>
        <row r="27">
          <cell r="H27" t="str">
            <v>105705-CECOF EL ALBA</v>
          </cell>
          <cell r="I27">
            <v>1</v>
          </cell>
          <cell r="J27">
            <v>5</v>
          </cell>
          <cell r="K27">
            <v>1</v>
          </cell>
          <cell r="L27"/>
          <cell r="M27">
            <v>7</v>
          </cell>
          <cell r="AA27" t="str">
            <v>04106-VICUÑA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</row>
        <row r="28">
          <cell r="H28" t="str">
            <v>200273-CECOF PUNTA MIRA</v>
          </cell>
          <cell r="I28">
            <v>7</v>
          </cell>
          <cell r="J28">
            <v>0</v>
          </cell>
          <cell r="K28"/>
          <cell r="L28"/>
          <cell r="M28">
            <v>7</v>
          </cell>
          <cell r="AA28" t="str">
            <v>105107-HOSPITAL 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</row>
        <row r="29">
          <cell r="H29" t="str">
            <v>04103-ANDACOLLO</v>
          </cell>
          <cell r="I29">
            <v>6</v>
          </cell>
          <cell r="J29">
            <v>3</v>
          </cell>
          <cell r="K29">
            <v>5</v>
          </cell>
          <cell r="L29">
            <v>4</v>
          </cell>
          <cell r="M29">
            <v>18</v>
          </cell>
          <cell r="AA29" t="str">
            <v>105467-P.S.R. DIAGUITAS</v>
          </cell>
          <cell r="AB29"/>
          <cell r="AC29"/>
          <cell r="AD29">
            <v>0</v>
          </cell>
          <cell r="AE29"/>
          <cell r="AF29">
            <v>0</v>
          </cell>
        </row>
        <row r="30">
          <cell r="H30" t="str">
            <v>105106-HOSPITAL ANDACOLLO</v>
          </cell>
          <cell r="I30">
            <v>6</v>
          </cell>
          <cell r="J30">
            <v>3</v>
          </cell>
          <cell r="K30">
            <v>5</v>
          </cell>
          <cell r="L30">
            <v>4</v>
          </cell>
          <cell r="M30">
            <v>18</v>
          </cell>
          <cell r="AA30" t="str">
            <v>04201-ILLAPEL</v>
          </cell>
          <cell r="AB30">
            <v>4</v>
          </cell>
          <cell r="AC30">
            <v>3</v>
          </cell>
          <cell r="AD30">
            <v>6</v>
          </cell>
          <cell r="AE30">
            <v>0</v>
          </cell>
          <cell r="AF30">
            <v>13</v>
          </cell>
        </row>
        <row r="31">
          <cell r="H31" t="str">
            <v>04104-LA HIGUERA</v>
          </cell>
          <cell r="I31">
            <v>0</v>
          </cell>
          <cell r="J31"/>
          <cell r="K31"/>
          <cell r="L31"/>
          <cell r="M31">
            <v>0</v>
          </cell>
          <cell r="AA31" t="str">
            <v>105103-HOSPITAL ILLAPEL</v>
          </cell>
          <cell r="AB31">
            <v>4</v>
          </cell>
          <cell r="AC31">
            <v>3</v>
          </cell>
          <cell r="AD31">
            <v>6</v>
          </cell>
          <cell r="AE31">
            <v>0</v>
          </cell>
          <cell r="AF31">
            <v>13</v>
          </cell>
        </row>
        <row r="32">
          <cell r="H32" t="str">
            <v xml:space="preserve">105500-P.S.R. CALETA HORNOS        </v>
          </cell>
          <cell r="I32">
            <v>0</v>
          </cell>
          <cell r="J32"/>
          <cell r="K32"/>
          <cell r="L32"/>
          <cell r="M32">
            <v>0</v>
          </cell>
          <cell r="AA32" t="str">
            <v>105444-P.S.R. HUINTIL</v>
          </cell>
          <cell r="AB32"/>
          <cell r="AC32"/>
          <cell r="AD32"/>
          <cell r="AE32">
            <v>0</v>
          </cell>
          <cell r="AF32">
            <v>0</v>
          </cell>
        </row>
        <row r="33">
          <cell r="H33" t="str">
            <v>04105-PAIHUANO</v>
          </cell>
          <cell r="I33"/>
          <cell r="J33"/>
          <cell r="K33">
            <v>0</v>
          </cell>
          <cell r="L33"/>
          <cell r="M33">
            <v>0</v>
          </cell>
          <cell r="AA33" t="str">
            <v>105485-P.S.R. PLAN DE HORNOS</v>
          </cell>
          <cell r="AB33"/>
          <cell r="AC33"/>
          <cell r="AD33">
            <v>0</v>
          </cell>
          <cell r="AE33"/>
          <cell r="AF33">
            <v>0</v>
          </cell>
        </row>
        <row r="34">
          <cell r="H34" t="str">
            <v>105306-CES. PAIHUANO</v>
          </cell>
          <cell r="I34"/>
          <cell r="J34"/>
          <cell r="K34">
            <v>0</v>
          </cell>
          <cell r="L34"/>
          <cell r="M34">
            <v>0</v>
          </cell>
          <cell r="AA34" t="str">
            <v>105487-P.S.R. CAÑAS UNO</v>
          </cell>
          <cell r="AB34"/>
          <cell r="AC34"/>
          <cell r="AD34">
            <v>0</v>
          </cell>
          <cell r="AE34"/>
          <cell r="AF34">
            <v>0</v>
          </cell>
        </row>
        <row r="35">
          <cell r="H35" t="str">
            <v>04106-VICUÑA</v>
          </cell>
          <cell r="I35">
            <v>6</v>
          </cell>
          <cell r="J35">
            <v>2</v>
          </cell>
          <cell r="K35">
            <v>5</v>
          </cell>
          <cell r="L35">
            <v>6</v>
          </cell>
          <cell r="M35">
            <v>19</v>
          </cell>
          <cell r="AA35" t="str">
            <v>105496-P.S.R. PINTACURA SUR</v>
          </cell>
          <cell r="AB35"/>
          <cell r="AC35">
            <v>0</v>
          </cell>
          <cell r="AD35"/>
          <cell r="AE35"/>
          <cell r="AF35">
            <v>0</v>
          </cell>
        </row>
        <row r="36">
          <cell r="H36" t="str">
            <v>105107-HOSPITAL VICUÑA</v>
          </cell>
          <cell r="I36">
            <v>3</v>
          </cell>
          <cell r="J36">
            <v>2</v>
          </cell>
          <cell r="K36">
            <v>4</v>
          </cell>
          <cell r="L36">
            <v>3</v>
          </cell>
          <cell r="M36">
            <v>12</v>
          </cell>
          <cell r="AA36" t="str">
            <v>04202-CANELA</v>
          </cell>
          <cell r="AB36">
            <v>0</v>
          </cell>
          <cell r="AC36">
            <v>0</v>
          </cell>
          <cell r="AD36">
            <v>1</v>
          </cell>
          <cell r="AE36">
            <v>0</v>
          </cell>
          <cell r="AF36">
            <v>1</v>
          </cell>
        </row>
        <row r="37">
          <cell r="H37" t="str">
            <v>105467-P.S.R. DIAGUITAS</v>
          </cell>
          <cell r="I37"/>
          <cell r="J37"/>
          <cell r="K37"/>
          <cell r="L37">
            <v>0</v>
          </cell>
          <cell r="M37">
            <v>0</v>
          </cell>
          <cell r="AA37" t="str">
            <v>105309-CES. RURAL CANELA</v>
          </cell>
          <cell r="AB37"/>
          <cell r="AC37">
            <v>0</v>
          </cell>
          <cell r="AD37">
            <v>1</v>
          </cell>
          <cell r="AE37">
            <v>0</v>
          </cell>
          <cell r="AF37">
            <v>1</v>
          </cell>
        </row>
        <row r="38">
          <cell r="H38" t="str">
            <v>105468-P.S.R. EL MOLLE</v>
          </cell>
          <cell r="I38">
            <v>0</v>
          </cell>
          <cell r="J38"/>
          <cell r="K38"/>
          <cell r="L38">
            <v>2</v>
          </cell>
          <cell r="M38">
            <v>2</v>
          </cell>
          <cell r="AA38" t="str">
            <v xml:space="preserve">105450-P.S.R. MINCHA NORTE            </v>
          </cell>
          <cell r="AB38">
            <v>0</v>
          </cell>
          <cell r="AC38"/>
          <cell r="AD38"/>
          <cell r="AE38"/>
          <cell r="AF38">
            <v>0</v>
          </cell>
        </row>
        <row r="39">
          <cell r="H39" t="str">
            <v>105469-P.S.R. EL TAMBO</v>
          </cell>
          <cell r="I39">
            <v>2</v>
          </cell>
          <cell r="J39"/>
          <cell r="K39"/>
          <cell r="L39">
            <v>1</v>
          </cell>
          <cell r="M39">
            <v>3</v>
          </cell>
          <cell r="AA39" t="str">
            <v>105484-P.S.R. HUENTELAUQUEN</v>
          </cell>
          <cell r="AB39"/>
          <cell r="AC39"/>
          <cell r="AD39"/>
          <cell r="AE39">
            <v>0</v>
          </cell>
          <cell r="AF39">
            <v>0</v>
          </cell>
        </row>
        <row r="40">
          <cell r="H40" t="str">
            <v>105471-P.S.R. PERALILLO</v>
          </cell>
          <cell r="I40"/>
          <cell r="J40"/>
          <cell r="K40">
            <v>0</v>
          </cell>
          <cell r="L40"/>
          <cell r="M40">
            <v>0</v>
          </cell>
          <cell r="AA40" t="str">
            <v>105493-P.S.R. MINCHA SUR</v>
          </cell>
          <cell r="AB40"/>
          <cell r="AC40">
            <v>0</v>
          </cell>
          <cell r="AD40"/>
          <cell r="AE40"/>
          <cell r="AF40">
            <v>0</v>
          </cell>
        </row>
        <row r="41">
          <cell r="H41" t="str">
            <v>105472-P.S.R. RIVADAVIA</v>
          </cell>
          <cell r="I41"/>
          <cell r="J41"/>
          <cell r="K41"/>
          <cell r="L41">
            <v>0</v>
          </cell>
          <cell r="M41">
            <v>0</v>
          </cell>
          <cell r="AA41" t="str">
            <v>04203-LOS VILOS</v>
          </cell>
          <cell r="AB41">
            <v>3</v>
          </cell>
          <cell r="AC41">
            <v>6</v>
          </cell>
          <cell r="AD41">
            <v>5</v>
          </cell>
          <cell r="AE41"/>
          <cell r="AF41">
            <v>14</v>
          </cell>
        </row>
        <row r="42">
          <cell r="H42" t="str">
            <v>105473-P.S.R. TALCUNA</v>
          </cell>
          <cell r="I42">
            <v>0</v>
          </cell>
          <cell r="J42"/>
          <cell r="K42">
            <v>1</v>
          </cell>
          <cell r="L42"/>
          <cell r="M42">
            <v>1</v>
          </cell>
          <cell r="AA42" t="str">
            <v>105108-HOSPITAL LOS VILOS</v>
          </cell>
          <cell r="AB42">
            <v>3</v>
          </cell>
          <cell r="AC42">
            <v>6</v>
          </cell>
          <cell r="AD42">
            <v>5</v>
          </cell>
          <cell r="AE42"/>
          <cell r="AF42">
            <v>14</v>
          </cell>
        </row>
        <row r="43">
          <cell r="H43" t="str">
            <v>105474-P.S.R. CHAPILCA</v>
          </cell>
          <cell r="I43"/>
          <cell r="J43">
            <v>0</v>
          </cell>
          <cell r="K43"/>
          <cell r="L43"/>
          <cell r="M43">
            <v>0</v>
          </cell>
          <cell r="AA43" t="str">
            <v xml:space="preserve">105478-P.S.R. CAIMANES                   </v>
          </cell>
          <cell r="AB43"/>
          <cell r="AC43"/>
          <cell r="AD43">
            <v>0</v>
          </cell>
          <cell r="AE43"/>
          <cell r="AF43">
            <v>0</v>
          </cell>
        </row>
        <row r="44">
          <cell r="H44" t="str">
            <v>105502-P.S.R. CALINGASTA</v>
          </cell>
          <cell r="I44">
            <v>1</v>
          </cell>
          <cell r="J44"/>
          <cell r="K44">
            <v>0</v>
          </cell>
          <cell r="L44">
            <v>0</v>
          </cell>
          <cell r="M44">
            <v>1</v>
          </cell>
          <cell r="AA44" t="str">
            <v>105480-P.S.R. QUILIMARI</v>
          </cell>
          <cell r="AB44"/>
          <cell r="AC44">
            <v>0</v>
          </cell>
          <cell r="AD44"/>
          <cell r="AE44"/>
          <cell r="AF44">
            <v>0</v>
          </cell>
        </row>
        <row r="45">
          <cell r="H45" t="str">
            <v>04201-ILLAPEL</v>
          </cell>
          <cell r="I45">
            <v>5</v>
          </cell>
          <cell r="J45">
            <v>6</v>
          </cell>
          <cell r="K45">
            <v>3</v>
          </cell>
          <cell r="L45">
            <v>6</v>
          </cell>
          <cell r="M45">
            <v>20</v>
          </cell>
          <cell r="AA45" t="str">
            <v>04204-SALAMANCA</v>
          </cell>
          <cell r="AB45">
            <v>0</v>
          </cell>
          <cell r="AC45">
            <v>4</v>
          </cell>
          <cell r="AD45">
            <v>8</v>
          </cell>
          <cell r="AE45">
            <v>1</v>
          </cell>
          <cell r="AF45">
            <v>13</v>
          </cell>
        </row>
        <row r="46">
          <cell r="H46" t="str">
            <v>105103-HOSPITAL ILLAPEL</v>
          </cell>
          <cell r="I46">
            <v>5</v>
          </cell>
          <cell r="J46">
            <v>2</v>
          </cell>
          <cell r="K46">
            <v>1</v>
          </cell>
          <cell r="L46">
            <v>2</v>
          </cell>
          <cell r="M46">
            <v>10</v>
          </cell>
          <cell r="AA46" t="str">
            <v>105104-HOSPITAL SALAMANCA</v>
          </cell>
          <cell r="AB46"/>
          <cell r="AC46">
            <v>4</v>
          </cell>
          <cell r="AD46">
            <v>6</v>
          </cell>
          <cell r="AE46">
            <v>1</v>
          </cell>
          <cell r="AF46">
            <v>11</v>
          </cell>
        </row>
        <row r="47">
          <cell r="H47" t="str">
            <v>105326-CESFAM SAN RAFAEL</v>
          </cell>
          <cell r="I47">
            <v>0</v>
          </cell>
          <cell r="J47">
            <v>3</v>
          </cell>
          <cell r="K47">
            <v>0</v>
          </cell>
          <cell r="L47">
            <v>3</v>
          </cell>
          <cell r="M47">
            <v>6</v>
          </cell>
          <cell r="AA47" t="str">
            <v xml:space="preserve">105452-P.S.R. CUNCUMEN                 </v>
          </cell>
          <cell r="AB47"/>
          <cell r="AC47">
            <v>0</v>
          </cell>
          <cell r="AD47">
            <v>1</v>
          </cell>
          <cell r="AE47">
            <v>0</v>
          </cell>
          <cell r="AF47">
            <v>1</v>
          </cell>
        </row>
        <row r="48">
          <cell r="H48" t="str">
            <v xml:space="preserve">105443-P.S.R. CARCAMO                   </v>
          </cell>
          <cell r="I48"/>
          <cell r="J48"/>
          <cell r="K48">
            <v>1</v>
          </cell>
          <cell r="L48">
            <v>0</v>
          </cell>
          <cell r="M48">
            <v>1</v>
          </cell>
          <cell r="AA48" t="str">
            <v>105453-P.S.R. TRANQUILLA</v>
          </cell>
          <cell r="AB48"/>
          <cell r="AC48">
            <v>0</v>
          </cell>
          <cell r="AD48">
            <v>0</v>
          </cell>
          <cell r="AE48"/>
          <cell r="AF48">
            <v>0</v>
          </cell>
        </row>
        <row r="49">
          <cell r="H49" t="str">
            <v>105444-P.S.R. HUINTIL</v>
          </cell>
          <cell r="I49">
            <v>0</v>
          </cell>
          <cell r="J49"/>
          <cell r="K49"/>
          <cell r="L49">
            <v>1</v>
          </cell>
          <cell r="M49">
            <v>1</v>
          </cell>
          <cell r="AA49" t="str">
            <v>105454-P.S.R. CUNLAGUA</v>
          </cell>
          <cell r="AB49"/>
          <cell r="AC49"/>
          <cell r="AD49">
            <v>0</v>
          </cell>
          <cell r="AE49"/>
          <cell r="AF49">
            <v>0</v>
          </cell>
        </row>
        <row r="50">
          <cell r="H50" t="str">
            <v>105445-P.S.R. LIMAHUIDA</v>
          </cell>
          <cell r="I50"/>
          <cell r="J50">
            <v>1</v>
          </cell>
          <cell r="K50"/>
          <cell r="L50"/>
          <cell r="M50">
            <v>1</v>
          </cell>
          <cell r="AA50" t="str">
            <v>105455-P.S.R. CHILLEPIN</v>
          </cell>
          <cell r="AB50">
            <v>0</v>
          </cell>
          <cell r="AC50"/>
          <cell r="AD50">
            <v>0</v>
          </cell>
          <cell r="AE50">
            <v>0</v>
          </cell>
          <cell r="AF50">
            <v>0</v>
          </cell>
        </row>
        <row r="51">
          <cell r="H51" t="str">
            <v>105485-P.S.R. PLAN DE HORNOS</v>
          </cell>
          <cell r="I51"/>
          <cell r="J51"/>
          <cell r="K51">
            <v>1</v>
          </cell>
          <cell r="L51"/>
          <cell r="M51">
            <v>1</v>
          </cell>
          <cell r="AA51" t="str">
            <v>105457-P.S.R. SAN AGUSTIN</v>
          </cell>
          <cell r="AB51">
            <v>0</v>
          </cell>
          <cell r="AC51">
            <v>0</v>
          </cell>
          <cell r="AD51"/>
          <cell r="AE51">
            <v>0</v>
          </cell>
          <cell r="AF51">
            <v>0</v>
          </cell>
        </row>
        <row r="52">
          <cell r="H52" t="str">
            <v>105496-P.S.R. PINTACURA SUR</v>
          </cell>
          <cell r="I52">
            <v>0</v>
          </cell>
          <cell r="J52">
            <v>0</v>
          </cell>
          <cell r="K52">
            <v>0</v>
          </cell>
          <cell r="L52"/>
          <cell r="M52">
            <v>0</v>
          </cell>
          <cell r="AA52" t="str">
            <v>105458-P.S.R. TAHUINCO</v>
          </cell>
          <cell r="AB52"/>
          <cell r="AC52"/>
          <cell r="AD52">
            <v>1</v>
          </cell>
          <cell r="AE52"/>
          <cell r="AF52">
            <v>1</v>
          </cell>
        </row>
        <row r="53">
          <cell r="H53" t="str">
            <v>04202-CANELA</v>
          </cell>
          <cell r="I53">
            <v>3</v>
          </cell>
          <cell r="J53">
            <v>3</v>
          </cell>
          <cell r="K53">
            <v>0</v>
          </cell>
          <cell r="L53">
            <v>3</v>
          </cell>
          <cell r="M53">
            <v>9</v>
          </cell>
          <cell r="AA53" t="str">
            <v>105491-P.S.R. QUELEN BAJO</v>
          </cell>
          <cell r="AB53">
            <v>0</v>
          </cell>
          <cell r="AC53"/>
          <cell r="AD53"/>
          <cell r="AE53"/>
          <cell r="AF53">
            <v>0</v>
          </cell>
        </row>
        <row r="54">
          <cell r="H54" t="str">
            <v>105309-CES. RURAL CANELA</v>
          </cell>
          <cell r="I54">
            <v>3</v>
          </cell>
          <cell r="J54">
            <v>3</v>
          </cell>
          <cell r="K54">
            <v>0</v>
          </cell>
          <cell r="L54">
            <v>1</v>
          </cell>
          <cell r="M54">
            <v>7</v>
          </cell>
          <cell r="AA54" t="str">
            <v>105492-P.S.R. CAMISA</v>
          </cell>
          <cell r="AB54"/>
          <cell r="AC54">
            <v>0</v>
          </cell>
          <cell r="AD54"/>
          <cell r="AE54"/>
          <cell r="AF54">
            <v>0</v>
          </cell>
        </row>
        <row r="55">
          <cell r="H55" t="str">
            <v xml:space="preserve">105450-P.S.R. MINCHA NORTE            </v>
          </cell>
          <cell r="I55">
            <v>0</v>
          </cell>
          <cell r="J55"/>
          <cell r="K55">
            <v>0</v>
          </cell>
          <cell r="L55"/>
          <cell r="M55">
            <v>0</v>
          </cell>
          <cell r="AA55" t="str">
            <v>105501-P.S.R. ARBOLEDA GRANDE</v>
          </cell>
          <cell r="AB55"/>
          <cell r="AC55"/>
          <cell r="AD55"/>
          <cell r="AE55">
            <v>0</v>
          </cell>
          <cell r="AF55">
            <v>0</v>
          </cell>
        </row>
        <row r="56">
          <cell r="H56" t="str">
            <v>105451-P.S.R. AGUA FRIA</v>
          </cell>
          <cell r="I56"/>
          <cell r="J56"/>
          <cell r="K56"/>
          <cell r="L56">
            <v>2</v>
          </cell>
          <cell r="M56">
            <v>2</v>
          </cell>
          <cell r="AA56" t="str">
            <v>04301-OVALLE</v>
          </cell>
          <cell r="AB56">
            <v>1</v>
          </cell>
          <cell r="AC56">
            <v>0</v>
          </cell>
          <cell r="AD56">
            <v>3</v>
          </cell>
          <cell r="AE56">
            <v>1</v>
          </cell>
          <cell r="AF56">
            <v>5</v>
          </cell>
        </row>
        <row r="57">
          <cell r="H57" t="str">
            <v>105484-P.S.R. HUENTELAUQUEN</v>
          </cell>
          <cell r="I57"/>
          <cell r="J57"/>
          <cell r="K57">
            <v>0</v>
          </cell>
          <cell r="L57">
            <v>0</v>
          </cell>
          <cell r="M57">
            <v>0</v>
          </cell>
          <cell r="AA57" t="str">
            <v>105315-CES. RURAL C. DE TAMAYA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</row>
        <row r="58">
          <cell r="H58" t="str">
            <v>105488-P.S.R. ESPIRITU SANTO</v>
          </cell>
          <cell r="I58"/>
          <cell r="J58">
            <v>0</v>
          </cell>
          <cell r="K58"/>
          <cell r="L58"/>
          <cell r="M58">
            <v>0</v>
          </cell>
          <cell r="AA58" t="str">
            <v>105317-CES. JORGE JORDAN D.</v>
          </cell>
          <cell r="AB58">
            <v>0</v>
          </cell>
          <cell r="AC58"/>
          <cell r="AD58">
            <v>0</v>
          </cell>
          <cell r="AE58">
            <v>0</v>
          </cell>
          <cell r="AF58">
            <v>0</v>
          </cell>
        </row>
        <row r="59">
          <cell r="H59" t="str">
            <v>04203-LOS VILOS</v>
          </cell>
          <cell r="I59">
            <v>3</v>
          </cell>
          <cell r="J59">
            <v>2</v>
          </cell>
          <cell r="K59">
            <v>8</v>
          </cell>
          <cell r="L59">
            <v>5</v>
          </cell>
          <cell r="M59">
            <v>18</v>
          </cell>
          <cell r="AA59" t="str">
            <v>105322-CES. MARCOS MACUADA</v>
          </cell>
          <cell r="AB59">
            <v>1</v>
          </cell>
          <cell r="AC59"/>
          <cell r="AD59">
            <v>1</v>
          </cell>
          <cell r="AE59">
            <v>1</v>
          </cell>
          <cell r="AF59">
            <v>3</v>
          </cell>
        </row>
        <row r="60">
          <cell r="H60" t="str">
            <v>105108-HOSPITAL LOS VILOS</v>
          </cell>
          <cell r="I60">
            <v>3</v>
          </cell>
          <cell r="J60">
            <v>2</v>
          </cell>
          <cell r="K60">
            <v>5</v>
          </cell>
          <cell r="L60">
            <v>5</v>
          </cell>
          <cell r="M60">
            <v>15</v>
          </cell>
          <cell r="AA60" t="str">
            <v>105324-CES. SOTAQUI</v>
          </cell>
          <cell r="AB60"/>
          <cell r="AC60">
            <v>0</v>
          </cell>
          <cell r="AD60"/>
          <cell r="AE60">
            <v>0</v>
          </cell>
          <cell r="AF60">
            <v>0</v>
          </cell>
        </row>
        <row r="61">
          <cell r="H61" t="str">
            <v xml:space="preserve">105478-P.S.R. CAIMANES                   </v>
          </cell>
          <cell r="I61"/>
          <cell r="J61">
            <v>0</v>
          </cell>
          <cell r="K61">
            <v>3</v>
          </cell>
          <cell r="L61">
            <v>0</v>
          </cell>
          <cell r="M61">
            <v>3</v>
          </cell>
          <cell r="AA61" t="str">
            <v xml:space="preserve">105416-P.S.R. CAMARICO                  </v>
          </cell>
          <cell r="AB61"/>
          <cell r="AC61">
            <v>0</v>
          </cell>
          <cell r="AD61"/>
          <cell r="AE61"/>
          <cell r="AF61">
            <v>0</v>
          </cell>
        </row>
        <row r="62">
          <cell r="H62" t="str">
            <v>105479-P.S.R. GUANGUALI</v>
          </cell>
          <cell r="I62"/>
          <cell r="J62"/>
          <cell r="K62">
            <v>0</v>
          </cell>
          <cell r="L62"/>
          <cell r="M62">
            <v>0</v>
          </cell>
          <cell r="AA62" t="str">
            <v>105419-P.S.R. LAS SOSSAS</v>
          </cell>
          <cell r="AB62"/>
          <cell r="AC62">
            <v>0</v>
          </cell>
          <cell r="AD62"/>
          <cell r="AE62"/>
          <cell r="AF62">
            <v>0</v>
          </cell>
        </row>
        <row r="63">
          <cell r="H63" t="str">
            <v>105480-P.S.R. QUILIMARI</v>
          </cell>
          <cell r="I63">
            <v>0</v>
          </cell>
          <cell r="J63"/>
          <cell r="K63"/>
          <cell r="L63"/>
          <cell r="M63">
            <v>0</v>
          </cell>
          <cell r="AA63" t="str">
            <v>105420-P.S.R. LIMARI</v>
          </cell>
          <cell r="AB63"/>
          <cell r="AC63">
            <v>0</v>
          </cell>
          <cell r="AD63">
            <v>1</v>
          </cell>
          <cell r="AE63"/>
          <cell r="AF63">
            <v>1</v>
          </cell>
        </row>
        <row r="64">
          <cell r="H64" t="str">
            <v>04204-SALAMANCA</v>
          </cell>
          <cell r="I64">
            <v>13</v>
          </cell>
          <cell r="J64">
            <v>8</v>
          </cell>
          <cell r="K64">
            <v>7</v>
          </cell>
          <cell r="L64">
            <v>9</v>
          </cell>
          <cell r="M64">
            <v>37</v>
          </cell>
          <cell r="AA64" t="str">
            <v>105422-P.S.R. HORNILLOS</v>
          </cell>
          <cell r="AB64">
            <v>0</v>
          </cell>
          <cell r="AC64"/>
          <cell r="AD64"/>
          <cell r="AE64"/>
          <cell r="AF64">
            <v>0</v>
          </cell>
        </row>
        <row r="65">
          <cell r="H65" t="str">
            <v>105104-HOSPITAL SALAMANCA</v>
          </cell>
          <cell r="I65">
            <v>11</v>
          </cell>
          <cell r="J65">
            <v>6</v>
          </cell>
          <cell r="K65">
            <v>5</v>
          </cell>
          <cell r="L65">
            <v>5</v>
          </cell>
          <cell r="M65">
            <v>27</v>
          </cell>
          <cell r="AA65" t="str">
            <v>105437-P.S.R. CHALINGA</v>
          </cell>
          <cell r="AB65"/>
          <cell r="AC65">
            <v>0</v>
          </cell>
          <cell r="AD65"/>
          <cell r="AE65">
            <v>0</v>
          </cell>
          <cell r="AF65">
            <v>0</v>
          </cell>
        </row>
        <row r="66">
          <cell r="H66" t="str">
            <v xml:space="preserve">105452-P.S.R. CUNCUMEN                 </v>
          </cell>
          <cell r="I66">
            <v>1</v>
          </cell>
          <cell r="J66">
            <v>0</v>
          </cell>
          <cell r="K66">
            <v>1</v>
          </cell>
          <cell r="L66">
            <v>2</v>
          </cell>
          <cell r="M66">
            <v>4</v>
          </cell>
          <cell r="AA66" t="str">
            <v>105439-P.S.R. CERRO BLANCO</v>
          </cell>
          <cell r="AB66"/>
          <cell r="AC66">
            <v>0</v>
          </cell>
          <cell r="AD66"/>
          <cell r="AE66"/>
          <cell r="AF66">
            <v>0</v>
          </cell>
        </row>
        <row r="67">
          <cell r="H67" t="str">
            <v>105453-P.S.R. TRANQUILLA</v>
          </cell>
          <cell r="I67"/>
          <cell r="J67">
            <v>0</v>
          </cell>
          <cell r="K67"/>
          <cell r="L67">
            <v>0</v>
          </cell>
          <cell r="M67">
            <v>0</v>
          </cell>
          <cell r="AA67" t="str">
            <v>105507-P.S.R. HUAMALATA</v>
          </cell>
          <cell r="AB67">
            <v>0</v>
          </cell>
          <cell r="AC67"/>
          <cell r="AD67"/>
          <cell r="AE67">
            <v>0</v>
          </cell>
          <cell r="AF67">
            <v>0</v>
          </cell>
        </row>
        <row r="68">
          <cell r="H68" t="str">
            <v>105454-P.S.R. CUNLAGUA</v>
          </cell>
          <cell r="I68"/>
          <cell r="J68">
            <v>0</v>
          </cell>
          <cell r="K68">
            <v>0</v>
          </cell>
          <cell r="L68"/>
          <cell r="M68">
            <v>0</v>
          </cell>
          <cell r="AA68" t="str">
            <v>105510-P.S.R. RECOLETA</v>
          </cell>
          <cell r="AB68"/>
          <cell r="AC68">
            <v>0</v>
          </cell>
          <cell r="AD68">
            <v>1</v>
          </cell>
          <cell r="AE68">
            <v>0</v>
          </cell>
          <cell r="AF68">
            <v>1</v>
          </cell>
        </row>
        <row r="69">
          <cell r="H69" t="str">
            <v>105455-P.S.R. CHILLEPIN</v>
          </cell>
          <cell r="I69">
            <v>0</v>
          </cell>
          <cell r="J69">
            <v>1</v>
          </cell>
          <cell r="K69">
            <v>1</v>
          </cell>
          <cell r="L69">
            <v>0</v>
          </cell>
          <cell r="M69">
            <v>2</v>
          </cell>
          <cell r="AA69" t="str">
            <v>04302-COMBARBALÁ</v>
          </cell>
          <cell r="AB69">
            <v>3</v>
          </cell>
          <cell r="AC69">
            <v>0</v>
          </cell>
          <cell r="AD69">
            <v>7</v>
          </cell>
          <cell r="AE69">
            <v>1</v>
          </cell>
          <cell r="AF69">
            <v>11</v>
          </cell>
        </row>
        <row r="70">
          <cell r="H70" t="str">
            <v>105456-P.S.R. LLIMPO</v>
          </cell>
          <cell r="I70"/>
          <cell r="J70">
            <v>0</v>
          </cell>
          <cell r="K70">
            <v>0</v>
          </cell>
          <cell r="L70"/>
          <cell r="M70">
            <v>0</v>
          </cell>
          <cell r="AA70" t="str">
            <v>105105-HOSPITAL COMBARBALA</v>
          </cell>
          <cell r="AB70">
            <v>2</v>
          </cell>
          <cell r="AC70">
            <v>0</v>
          </cell>
          <cell r="AD70">
            <v>6</v>
          </cell>
          <cell r="AE70">
            <v>1</v>
          </cell>
          <cell r="AF70">
            <v>9</v>
          </cell>
        </row>
        <row r="71">
          <cell r="H71" t="str">
            <v>105458-P.S.R. TAHUINCO</v>
          </cell>
          <cell r="I71"/>
          <cell r="J71"/>
          <cell r="K71">
            <v>0</v>
          </cell>
          <cell r="L71"/>
          <cell r="M71">
            <v>0</v>
          </cell>
          <cell r="AA71" t="str">
            <v>105434-P.S.R. SAN MARCOS</v>
          </cell>
          <cell r="AB71"/>
          <cell r="AC71">
            <v>0</v>
          </cell>
          <cell r="AD71"/>
          <cell r="AE71">
            <v>0</v>
          </cell>
          <cell r="AF71">
            <v>0</v>
          </cell>
        </row>
        <row r="72">
          <cell r="H72" t="str">
            <v>105492-P.S.R. CAMISA</v>
          </cell>
          <cell r="I72">
            <v>1</v>
          </cell>
          <cell r="J72">
            <v>1</v>
          </cell>
          <cell r="K72"/>
          <cell r="L72">
            <v>1</v>
          </cell>
          <cell r="M72">
            <v>3</v>
          </cell>
          <cell r="AA72" t="str">
            <v>105441-P.S.R. MANQUEHUA</v>
          </cell>
          <cell r="AB72">
            <v>1</v>
          </cell>
          <cell r="AC72"/>
          <cell r="AD72"/>
          <cell r="AE72">
            <v>0</v>
          </cell>
          <cell r="AF72">
            <v>1</v>
          </cell>
        </row>
        <row r="73">
          <cell r="H73" t="str">
            <v>105501-P.S.R. ARBOLEDA GRANDE</v>
          </cell>
          <cell r="I73"/>
          <cell r="J73">
            <v>0</v>
          </cell>
          <cell r="K73"/>
          <cell r="L73">
            <v>1</v>
          </cell>
          <cell r="M73">
            <v>1</v>
          </cell>
          <cell r="AA73" t="str">
            <v>105461-P.S.R. EL HUACHO</v>
          </cell>
          <cell r="AB73">
            <v>0</v>
          </cell>
          <cell r="AC73"/>
          <cell r="AD73"/>
          <cell r="AE73">
            <v>0</v>
          </cell>
          <cell r="AF73">
            <v>0</v>
          </cell>
        </row>
        <row r="74">
          <cell r="H74" t="str">
            <v>04301-OVALLE</v>
          </cell>
          <cell r="I74">
            <v>18</v>
          </cell>
          <cell r="J74">
            <v>33</v>
          </cell>
          <cell r="K74">
            <v>42</v>
          </cell>
          <cell r="L74">
            <v>22</v>
          </cell>
          <cell r="M74">
            <v>115</v>
          </cell>
          <cell r="AA74" t="str">
            <v>105463-P.S.R. QUILITAPIA</v>
          </cell>
          <cell r="AB74"/>
          <cell r="AC74"/>
          <cell r="AD74">
            <v>1</v>
          </cell>
          <cell r="AE74"/>
          <cell r="AF74">
            <v>1</v>
          </cell>
        </row>
        <row r="75">
          <cell r="H75" t="str">
            <v>105315-CES. RURAL C. DE TAMAYA</v>
          </cell>
          <cell r="I75">
            <v>3</v>
          </cell>
          <cell r="J75">
            <v>2</v>
          </cell>
          <cell r="K75">
            <v>6</v>
          </cell>
          <cell r="L75">
            <v>2</v>
          </cell>
          <cell r="M75">
            <v>13</v>
          </cell>
          <cell r="AA75" t="str">
            <v>105465-P.S.R. RAMADILLA</v>
          </cell>
          <cell r="AB75"/>
          <cell r="AC75"/>
          <cell r="AD75"/>
          <cell r="AE75">
            <v>0</v>
          </cell>
          <cell r="AF75">
            <v>0</v>
          </cell>
        </row>
        <row r="76">
          <cell r="H76" t="str">
            <v>105317-CES. JORGE JORDAN D.</v>
          </cell>
          <cell r="I76">
            <v>5</v>
          </cell>
          <cell r="J76">
            <v>6</v>
          </cell>
          <cell r="K76">
            <v>8</v>
          </cell>
          <cell r="L76">
            <v>6</v>
          </cell>
          <cell r="M76">
            <v>25</v>
          </cell>
          <cell r="AA76" t="str">
            <v>04304-MONTE PATRIA</v>
          </cell>
          <cell r="AB76">
            <v>0</v>
          </cell>
          <cell r="AC76">
            <v>6</v>
          </cell>
          <cell r="AD76">
            <v>1</v>
          </cell>
          <cell r="AE76">
            <v>1</v>
          </cell>
          <cell r="AF76">
            <v>8</v>
          </cell>
        </row>
        <row r="77">
          <cell r="H77" t="str">
            <v>105322-CES. MARCOS MACUADA</v>
          </cell>
          <cell r="I77">
            <v>8</v>
          </cell>
          <cell r="J77">
            <v>15</v>
          </cell>
          <cell r="K77">
            <v>17</v>
          </cell>
          <cell r="L77">
            <v>8</v>
          </cell>
          <cell r="M77">
            <v>48</v>
          </cell>
          <cell r="AA77" t="str">
            <v>105307-CES. RURAL MONTE PATRIA</v>
          </cell>
          <cell r="AB77">
            <v>0</v>
          </cell>
          <cell r="AC77">
            <v>1</v>
          </cell>
          <cell r="AD77">
            <v>0</v>
          </cell>
          <cell r="AE77">
            <v>0</v>
          </cell>
          <cell r="AF77">
            <v>1</v>
          </cell>
        </row>
        <row r="78">
          <cell r="H78" t="str">
            <v>105324-CES. SOTAQUI</v>
          </cell>
          <cell r="I78"/>
          <cell r="J78">
            <v>3</v>
          </cell>
          <cell r="K78">
            <v>5</v>
          </cell>
          <cell r="L78">
            <v>4</v>
          </cell>
          <cell r="M78">
            <v>12</v>
          </cell>
          <cell r="AA78" t="str">
            <v>105311-CES. RURAL CHAÑARAL ALTO</v>
          </cell>
          <cell r="AB78">
            <v>0</v>
          </cell>
          <cell r="AC78">
            <v>0</v>
          </cell>
          <cell r="AD78">
            <v>0</v>
          </cell>
          <cell r="AE78"/>
          <cell r="AF78">
            <v>0</v>
          </cell>
        </row>
        <row r="79">
          <cell r="H79" t="str">
            <v>105415-P.S.R. BARRAZA</v>
          </cell>
          <cell r="I79"/>
          <cell r="J79">
            <v>1</v>
          </cell>
          <cell r="K79"/>
          <cell r="L79"/>
          <cell r="M79">
            <v>1</v>
          </cell>
          <cell r="AA79" t="str">
            <v>105312-CES. RURAL CAREN</v>
          </cell>
          <cell r="AB79"/>
          <cell r="AC79">
            <v>5</v>
          </cell>
          <cell r="AD79">
            <v>0</v>
          </cell>
          <cell r="AE79">
            <v>1</v>
          </cell>
          <cell r="AF79">
            <v>6</v>
          </cell>
        </row>
        <row r="80">
          <cell r="H80" t="str">
            <v xml:space="preserve">105416-P.S.R. CAMARICO                  </v>
          </cell>
          <cell r="I80">
            <v>1</v>
          </cell>
          <cell r="J80">
            <v>0</v>
          </cell>
          <cell r="K80">
            <v>1</v>
          </cell>
          <cell r="L80">
            <v>1</v>
          </cell>
          <cell r="M80">
            <v>3</v>
          </cell>
          <cell r="AA80" t="str">
            <v>105318-CES. RURAL EL PALQUI</v>
          </cell>
          <cell r="AB80">
            <v>0</v>
          </cell>
          <cell r="AC80">
            <v>0</v>
          </cell>
          <cell r="AD80">
            <v>1</v>
          </cell>
          <cell r="AE80">
            <v>0</v>
          </cell>
          <cell r="AF80">
            <v>1</v>
          </cell>
        </row>
        <row r="81">
          <cell r="H81" t="str">
            <v>105417-P.S.R. ALCONES BAJOS</v>
          </cell>
          <cell r="I81">
            <v>0</v>
          </cell>
          <cell r="J81"/>
          <cell r="K81">
            <v>0</v>
          </cell>
          <cell r="L81">
            <v>0</v>
          </cell>
          <cell r="M81">
            <v>0</v>
          </cell>
          <cell r="AA81" t="str">
            <v>105428-P.S.R. HUATULAME</v>
          </cell>
          <cell r="AB81">
            <v>0</v>
          </cell>
          <cell r="AC81"/>
          <cell r="AD81"/>
          <cell r="AE81"/>
          <cell r="AF81">
            <v>0</v>
          </cell>
        </row>
        <row r="82">
          <cell r="H82" t="str">
            <v>105419-P.S.R. LAS SOSSAS</v>
          </cell>
          <cell r="I82"/>
          <cell r="J82"/>
          <cell r="K82">
            <v>0</v>
          </cell>
          <cell r="L82"/>
          <cell r="M82">
            <v>0</v>
          </cell>
          <cell r="AA82" t="str">
            <v>105432-P.S.R. RAPEL</v>
          </cell>
          <cell r="AB82"/>
          <cell r="AC82"/>
          <cell r="AD82">
            <v>0</v>
          </cell>
          <cell r="AE82"/>
          <cell r="AF82">
            <v>0</v>
          </cell>
        </row>
        <row r="83">
          <cell r="H83" t="str">
            <v>105420-P.S.R. LIMARI</v>
          </cell>
          <cell r="I83">
            <v>0</v>
          </cell>
          <cell r="J83">
            <v>0</v>
          </cell>
          <cell r="K83">
            <v>0</v>
          </cell>
          <cell r="L83"/>
          <cell r="M83">
            <v>0</v>
          </cell>
          <cell r="AA83" t="str">
            <v>105435-P.S.R. TULAHUEN</v>
          </cell>
          <cell r="AB83">
            <v>0</v>
          </cell>
          <cell r="AC83"/>
          <cell r="AD83">
            <v>0</v>
          </cell>
          <cell r="AE83">
            <v>0</v>
          </cell>
          <cell r="AF83">
            <v>0</v>
          </cell>
        </row>
        <row r="84">
          <cell r="H84" t="str">
            <v>105507-P.S.R. HUAMALATA</v>
          </cell>
          <cell r="I84"/>
          <cell r="J84">
            <v>2</v>
          </cell>
          <cell r="K84">
            <v>0</v>
          </cell>
          <cell r="L84">
            <v>1</v>
          </cell>
          <cell r="M84">
            <v>3</v>
          </cell>
          <cell r="AA84" t="str">
            <v>105436-P.S.R. EL MAITEN</v>
          </cell>
          <cell r="AB84"/>
          <cell r="AC84"/>
          <cell r="AD84"/>
          <cell r="AE84">
            <v>0</v>
          </cell>
          <cell r="AF84">
            <v>0</v>
          </cell>
        </row>
        <row r="85">
          <cell r="H85" t="str">
            <v>105510-P.S.R. RECOLETA</v>
          </cell>
          <cell r="I85">
            <v>1</v>
          </cell>
          <cell r="J85">
            <v>2</v>
          </cell>
          <cell r="K85">
            <v>1</v>
          </cell>
          <cell r="L85">
            <v>0</v>
          </cell>
          <cell r="M85">
            <v>4</v>
          </cell>
          <cell r="AA85" t="str">
            <v>04304-PUNITAQUI</v>
          </cell>
          <cell r="AB85">
            <v>1</v>
          </cell>
          <cell r="AC85">
            <v>0</v>
          </cell>
          <cell r="AD85">
            <v>0</v>
          </cell>
          <cell r="AE85">
            <v>0</v>
          </cell>
          <cell r="AF85">
            <v>1</v>
          </cell>
        </row>
        <row r="86">
          <cell r="H86" t="str">
            <v>105722-CECOF SAN JOSE DE LA DEHESA</v>
          </cell>
          <cell r="I86"/>
          <cell r="J86">
            <v>0</v>
          </cell>
          <cell r="K86"/>
          <cell r="L86"/>
          <cell r="M86">
            <v>0</v>
          </cell>
          <cell r="AA86" t="str">
            <v>105308-CES. RURAL PUNITAQUI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</row>
        <row r="87">
          <cell r="H87" t="str">
            <v>105723-CECOF LIMARI</v>
          </cell>
          <cell r="I87"/>
          <cell r="J87">
            <v>2</v>
          </cell>
          <cell r="K87">
            <v>4</v>
          </cell>
          <cell r="L87"/>
          <cell r="M87">
            <v>6</v>
          </cell>
          <cell r="AA87" t="str">
            <v>105440-P.S.R. DIVISADERO</v>
          </cell>
          <cell r="AB87">
            <v>1</v>
          </cell>
          <cell r="AC87">
            <v>0</v>
          </cell>
          <cell r="AD87">
            <v>0</v>
          </cell>
          <cell r="AE87">
            <v>0</v>
          </cell>
          <cell r="AF87">
            <v>1</v>
          </cell>
        </row>
        <row r="88">
          <cell r="H88" t="str">
            <v>200258-CECOF LOS COPIHUES</v>
          </cell>
          <cell r="I88"/>
          <cell r="J88"/>
          <cell r="K88">
            <v>0</v>
          </cell>
          <cell r="L88"/>
          <cell r="M88">
            <v>0</v>
          </cell>
          <cell r="AA88" t="str">
            <v>04305-RIO HURTADO</v>
          </cell>
          <cell r="AB88"/>
          <cell r="AC88"/>
          <cell r="AD88">
            <v>1</v>
          </cell>
          <cell r="AE88"/>
          <cell r="AF88">
            <v>1</v>
          </cell>
        </row>
        <row r="89">
          <cell r="H89" t="str">
            <v>04302-COMBARBALÁ</v>
          </cell>
          <cell r="I89">
            <v>5</v>
          </cell>
          <cell r="J89">
            <v>6</v>
          </cell>
          <cell r="K89">
            <v>2</v>
          </cell>
          <cell r="L89">
            <v>4</v>
          </cell>
          <cell r="M89">
            <v>17</v>
          </cell>
          <cell r="AA89" t="str">
            <v>105310-CES. RURAL PICHASCA</v>
          </cell>
          <cell r="AB89"/>
          <cell r="AC89"/>
          <cell r="AD89">
            <v>1</v>
          </cell>
          <cell r="AE89"/>
          <cell r="AF89">
            <v>1</v>
          </cell>
        </row>
        <row r="90">
          <cell r="H90" t="str">
            <v>105105-HOSPITAL COMBARBALA</v>
          </cell>
          <cell r="I90">
            <v>5</v>
          </cell>
          <cell r="J90">
            <v>5</v>
          </cell>
          <cell r="K90">
            <v>2</v>
          </cell>
          <cell r="L90">
            <v>2</v>
          </cell>
          <cell r="M90">
            <v>14</v>
          </cell>
          <cell r="AA90" t="str">
            <v>Total general</v>
          </cell>
          <cell r="AB90">
            <v>30</v>
          </cell>
          <cell r="AC90">
            <v>24</v>
          </cell>
          <cell r="AD90">
            <v>60</v>
          </cell>
          <cell r="AE90">
            <v>34</v>
          </cell>
          <cell r="AF90">
            <v>148</v>
          </cell>
        </row>
        <row r="91">
          <cell r="H91" t="str">
            <v>105434-P.S.R. SAN MARCOS</v>
          </cell>
          <cell r="I91"/>
          <cell r="J91">
            <v>0</v>
          </cell>
          <cell r="K91"/>
          <cell r="L91"/>
          <cell r="M91">
            <v>0</v>
          </cell>
        </row>
        <row r="92">
          <cell r="H92" t="str">
            <v>105441-P.S.R. MANQUEHUA</v>
          </cell>
          <cell r="I92">
            <v>0</v>
          </cell>
          <cell r="J92">
            <v>1</v>
          </cell>
          <cell r="K92"/>
          <cell r="L92">
            <v>1</v>
          </cell>
          <cell r="M92">
            <v>2</v>
          </cell>
        </row>
        <row r="93">
          <cell r="H93" t="str">
            <v>105463-P.S.R. QUILITAPIA</v>
          </cell>
          <cell r="I93">
            <v>0</v>
          </cell>
          <cell r="J93">
            <v>0</v>
          </cell>
          <cell r="K93"/>
          <cell r="L93">
            <v>1</v>
          </cell>
          <cell r="M93">
            <v>1</v>
          </cell>
        </row>
        <row r="94">
          <cell r="H94" t="str">
            <v>105464-P.S.R. LA LIGUA</v>
          </cell>
          <cell r="I94"/>
          <cell r="J94"/>
          <cell r="K94">
            <v>0</v>
          </cell>
          <cell r="L94"/>
          <cell r="M94">
            <v>0</v>
          </cell>
        </row>
        <row r="95">
          <cell r="H95" t="str">
            <v>105465-P.S.R. RAMADILLA</v>
          </cell>
          <cell r="I95"/>
          <cell r="J95"/>
          <cell r="K95"/>
          <cell r="L95">
            <v>0</v>
          </cell>
          <cell r="M95">
            <v>0</v>
          </cell>
        </row>
        <row r="96">
          <cell r="H96" t="str">
            <v>105466-P.S.R. VALLE HERMOSO</v>
          </cell>
          <cell r="I96"/>
          <cell r="J96">
            <v>0</v>
          </cell>
          <cell r="K96"/>
          <cell r="L96">
            <v>0</v>
          </cell>
          <cell r="M96">
            <v>0</v>
          </cell>
        </row>
        <row r="97">
          <cell r="H97" t="str">
            <v>04304-MONTE PATRIA</v>
          </cell>
          <cell r="I97">
            <v>14</v>
          </cell>
          <cell r="J97">
            <v>19</v>
          </cell>
          <cell r="K97">
            <v>15</v>
          </cell>
          <cell r="L97">
            <v>6</v>
          </cell>
          <cell r="M97">
            <v>54</v>
          </cell>
        </row>
        <row r="98">
          <cell r="H98" t="str">
            <v>105307-CES. RURAL MONTE PATRIA</v>
          </cell>
          <cell r="I98">
            <v>5</v>
          </cell>
          <cell r="J98">
            <v>7</v>
          </cell>
          <cell r="K98">
            <v>10</v>
          </cell>
          <cell r="L98">
            <v>1</v>
          </cell>
          <cell r="M98">
            <v>23</v>
          </cell>
        </row>
        <row r="99">
          <cell r="H99" t="str">
            <v>105311-CES. RURAL CHAÑARAL ALTO</v>
          </cell>
          <cell r="I99">
            <v>4</v>
          </cell>
          <cell r="J99">
            <v>4</v>
          </cell>
          <cell r="K99">
            <v>0</v>
          </cell>
          <cell r="L99"/>
          <cell r="M99">
            <v>8</v>
          </cell>
        </row>
        <row r="100">
          <cell r="H100" t="str">
            <v>105312-CES. RURAL CAREN</v>
          </cell>
          <cell r="I100">
            <v>1</v>
          </cell>
          <cell r="J100">
            <v>1</v>
          </cell>
          <cell r="K100">
            <v>1</v>
          </cell>
          <cell r="L100">
            <v>0</v>
          </cell>
          <cell r="M100">
            <v>3</v>
          </cell>
        </row>
        <row r="101">
          <cell r="H101" t="str">
            <v>105318-CES. RURAL EL PALQUI</v>
          </cell>
          <cell r="I101">
            <v>1</v>
          </cell>
          <cell r="J101">
            <v>7</v>
          </cell>
          <cell r="K101">
            <v>3</v>
          </cell>
          <cell r="L101">
            <v>3</v>
          </cell>
          <cell r="M101">
            <v>14</v>
          </cell>
        </row>
        <row r="102">
          <cell r="H102" t="str">
            <v>105427-P.S.R. HACIENDA VALDIVIA</v>
          </cell>
          <cell r="I102">
            <v>1</v>
          </cell>
          <cell r="J102"/>
          <cell r="K102"/>
          <cell r="L102"/>
          <cell r="M102">
            <v>1</v>
          </cell>
        </row>
        <row r="103">
          <cell r="H103" t="str">
            <v>105428-P.S.R. HUATULAME</v>
          </cell>
          <cell r="I103"/>
          <cell r="J103"/>
          <cell r="K103">
            <v>1</v>
          </cell>
          <cell r="L103"/>
          <cell r="M103">
            <v>1</v>
          </cell>
        </row>
        <row r="104">
          <cell r="H104" t="str">
            <v>105431-P.S.R. PEDREGAL</v>
          </cell>
          <cell r="I104">
            <v>1</v>
          </cell>
          <cell r="J104"/>
          <cell r="K104"/>
          <cell r="L104"/>
          <cell r="M104">
            <v>1</v>
          </cell>
        </row>
        <row r="105">
          <cell r="H105" t="str">
            <v>105432-P.S.R. RAPEL</v>
          </cell>
          <cell r="I105"/>
          <cell r="J105"/>
          <cell r="K105"/>
          <cell r="L105">
            <v>1</v>
          </cell>
          <cell r="M105">
            <v>1</v>
          </cell>
        </row>
        <row r="106">
          <cell r="H106" t="str">
            <v>105435-P.S.R. TULAHUEN</v>
          </cell>
          <cell r="I106">
            <v>1</v>
          </cell>
          <cell r="J106"/>
          <cell r="K106">
            <v>0</v>
          </cell>
          <cell r="L106">
            <v>1</v>
          </cell>
          <cell r="M106">
            <v>2</v>
          </cell>
        </row>
        <row r="107">
          <cell r="H107" t="str">
            <v>105436-P.S.R. EL MAITEN</v>
          </cell>
          <cell r="I107">
            <v>0</v>
          </cell>
          <cell r="J107"/>
          <cell r="K107"/>
          <cell r="L107">
            <v>0</v>
          </cell>
          <cell r="M107">
            <v>0</v>
          </cell>
        </row>
        <row r="108">
          <cell r="H108" t="str">
            <v>105489-P.S.R. RAMADAS DE TULAHUEN</v>
          </cell>
          <cell r="I108"/>
          <cell r="J108"/>
          <cell r="K108">
            <v>0</v>
          </cell>
          <cell r="L108"/>
          <cell r="M108">
            <v>0</v>
          </cell>
        </row>
        <row r="109">
          <cell r="H109" t="str">
            <v>04304-PUNITAQUI</v>
          </cell>
          <cell r="I109">
            <v>4</v>
          </cell>
          <cell r="J109">
            <v>5</v>
          </cell>
          <cell r="K109">
            <v>7</v>
          </cell>
          <cell r="L109">
            <v>8</v>
          </cell>
          <cell r="M109">
            <v>24</v>
          </cell>
        </row>
        <row r="110">
          <cell r="H110" t="str">
            <v>105308-CES. RURAL PUNITAQUI</v>
          </cell>
          <cell r="I110">
            <v>4</v>
          </cell>
          <cell r="J110">
            <v>5</v>
          </cell>
          <cell r="K110">
            <v>6</v>
          </cell>
          <cell r="L110">
            <v>8</v>
          </cell>
          <cell r="M110">
            <v>23</v>
          </cell>
        </row>
        <row r="111">
          <cell r="H111" t="str">
            <v>105440-P.S.R. DIVISADERO</v>
          </cell>
          <cell r="I111"/>
          <cell r="J111"/>
          <cell r="K111">
            <v>1</v>
          </cell>
          <cell r="L111"/>
          <cell r="M111">
            <v>1</v>
          </cell>
        </row>
        <row r="112">
          <cell r="H112" t="str">
            <v>04305-RIO HURTADO</v>
          </cell>
          <cell r="I112">
            <v>0</v>
          </cell>
          <cell r="J112">
            <v>0</v>
          </cell>
          <cell r="K112">
            <v>2</v>
          </cell>
          <cell r="L112">
            <v>0</v>
          </cell>
          <cell r="M112">
            <v>2</v>
          </cell>
        </row>
        <row r="113">
          <cell r="H113" t="str">
            <v>105310-CES. RURAL PICHASCA</v>
          </cell>
          <cell r="I113">
            <v>0</v>
          </cell>
          <cell r="J113"/>
          <cell r="K113">
            <v>1</v>
          </cell>
          <cell r="L113">
            <v>0</v>
          </cell>
          <cell r="M113">
            <v>1</v>
          </cell>
        </row>
        <row r="114">
          <cell r="H114" t="str">
            <v>105410-P.S.R. HURTADO</v>
          </cell>
          <cell r="I114"/>
          <cell r="J114">
            <v>0</v>
          </cell>
          <cell r="K114"/>
          <cell r="L114"/>
          <cell r="M114">
            <v>0</v>
          </cell>
        </row>
        <row r="115">
          <cell r="H115" t="str">
            <v>105413-P.S.R. SAMO ALTO</v>
          </cell>
          <cell r="I115"/>
          <cell r="J115"/>
          <cell r="K115">
            <v>1</v>
          </cell>
          <cell r="L115"/>
          <cell r="M115">
            <v>1</v>
          </cell>
        </row>
        <row r="116">
          <cell r="H116" t="str">
            <v>105414-P.S.R. SERON</v>
          </cell>
          <cell r="I116"/>
          <cell r="J116">
            <v>0</v>
          </cell>
          <cell r="K116">
            <v>0</v>
          </cell>
          <cell r="L116"/>
          <cell r="M116">
            <v>0</v>
          </cell>
        </row>
        <row r="117">
          <cell r="H117" t="str">
            <v>Total general</v>
          </cell>
          <cell r="I117">
            <v>258</v>
          </cell>
          <cell r="J117">
            <v>193</v>
          </cell>
          <cell r="K117">
            <v>229</v>
          </cell>
          <cell r="L117">
            <v>192</v>
          </cell>
          <cell r="M117">
            <v>872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305</v>
          </cell>
          <cell r="M5">
            <v>1036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146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100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152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215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122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109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9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4</v>
          </cell>
        </row>
        <row r="15">
          <cell r="H15" t="str">
            <v>105499-P.S.R. LAMBERT</v>
          </cell>
          <cell r="I15">
            <v>4</v>
          </cell>
          <cell r="J15">
            <v>0</v>
          </cell>
          <cell r="K15">
            <v>0</v>
          </cell>
          <cell r="L15">
            <v>11</v>
          </cell>
          <cell r="M15">
            <v>11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75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17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74</v>
          </cell>
        </row>
        <row r="19">
          <cell r="H19" t="str">
            <v>04102-COQUIMBO</v>
          </cell>
          <cell r="I19">
            <v>337</v>
          </cell>
          <cell r="J19">
            <v>366</v>
          </cell>
          <cell r="K19">
            <v>379</v>
          </cell>
          <cell r="L19">
            <v>226</v>
          </cell>
          <cell r="M19">
            <v>1308</v>
          </cell>
        </row>
        <row r="20">
          <cell r="H20" t="str">
            <v>105303-CES. SAN JUAN</v>
          </cell>
          <cell r="I20">
            <v>51</v>
          </cell>
          <cell r="J20">
            <v>54</v>
          </cell>
          <cell r="K20">
            <v>54</v>
          </cell>
          <cell r="L20">
            <v>68</v>
          </cell>
          <cell r="M20">
            <v>227</v>
          </cell>
        </row>
        <row r="21">
          <cell r="H21" t="str">
            <v>105304-CES. SANTA CECILIA</v>
          </cell>
          <cell r="I21">
            <v>88</v>
          </cell>
          <cell r="J21">
            <v>41</v>
          </cell>
          <cell r="K21">
            <v>51</v>
          </cell>
          <cell r="L21">
            <v>44</v>
          </cell>
          <cell r="M21">
            <v>224</v>
          </cell>
        </row>
        <row r="22">
          <cell r="H22" t="str">
            <v>105305-CES. TIERRAS BLANCAS</v>
          </cell>
          <cell r="I22">
            <v>72</v>
          </cell>
          <cell r="J22">
            <v>63</v>
          </cell>
          <cell r="K22">
            <v>82</v>
          </cell>
          <cell r="L22">
            <v>38</v>
          </cell>
          <cell r="M22">
            <v>255</v>
          </cell>
        </row>
        <row r="23">
          <cell r="H23" t="str">
            <v>105321-CES. RURAL  TONGOY</v>
          </cell>
          <cell r="I23">
            <v>4</v>
          </cell>
          <cell r="J23">
            <v>6</v>
          </cell>
          <cell r="K23">
            <v>12</v>
          </cell>
          <cell r="L23">
            <v>7</v>
          </cell>
          <cell r="M23">
            <v>29</v>
          </cell>
        </row>
        <row r="24">
          <cell r="H24" t="str">
            <v>105323-CES. DR. SERGIO AGUILAR</v>
          </cell>
          <cell r="I24">
            <v>113</v>
          </cell>
          <cell r="J24">
            <v>199</v>
          </cell>
          <cell r="K24">
            <v>152</v>
          </cell>
          <cell r="L24">
            <v>37</v>
          </cell>
          <cell r="M24">
            <v>501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</row>
        <row r="26">
          <cell r="H26" t="str">
            <v>105405-P.S.R. GUANAQUEROS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</row>
        <row r="27">
          <cell r="H27" t="str">
            <v>105406-P.S.R. PAN DE AZUCAR</v>
          </cell>
          <cell r="I27">
            <v>8</v>
          </cell>
          <cell r="J27">
            <v>2</v>
          </cell>
          <cell r="K27">
            <v>22</v>
          </cell>
          <cell r="L27">
            <v>14</v>
          </cell>
          <cell r="M27">
            <v>46</v>
          </cell>
        </row>
        <row r="28">
          <cell r="H28" t="str">
            <v>105407-P.S.R. TAMBILLOS</v>
          </cell>
          <cell r="I28">
            <v>46</v>
          </cell>
          <cell r="J28">
            <v>46</v>
          </cell>
          <cell r="K28">
            <v>1</v>
          </cell>
          <cell r="L28">
            <v>1</v>
          </cell>
          <cell r="M28">
            <v>2</v>
          </cell>
        </row>
        <row r="29">
          <cell r="H29" t="str">
            <v>105705-CECOF EL ALBA</v>
          </cell>
          <cell r="I29">
            <v>1</v>
          </cell>
          <cell r="J29">
            <v>1</v>
          </cell>
          <cell r="K29">
            <v>3</v>
          </cell>
          <cell r="L29">
            <v>16</v>
          </cell>
          <cell r="M29">
            <v>21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  <cell r="K30">
            <v>1</v>
          </cell>
          <cell r="L30">
            <v>1</v>
          </cell>
          <cell r="M30">
            <v>2</v>
          </cell>
        </row>
        <row r="31">
          <cell r="H31" t="str">
            <v>04103-ANDACOLLO</v>
          </cell>
          <cell r="I31">
            <v>16</v>
          </cell>
          <cell r="J31">
            <v>17</v>
          </cell>
          <cell r="K31">
            <v>11</v>
          </cell>
          <cell r="L31">
            <v>26</v>
          </cell>
          <cell r="M31">
            <v>70</v>
          </cell>
        </row>
        <row r="32">
          <cell r="H32" t="str">
            <v>105106-HOSPITAL ANDACOLLO</v>
          </cell>
          <cell r="I32">
            <v>16</v>
          </cell>
          <cell r="J32">
            <v>17</v>
          </cell>
          <cell r="K32">
            <v>11</v>
          </cell>
          <cell r="L32">
            <v>26</v>
          </cell>
          <cell r="M32">
            <v>70</v>
          </cell>
        </row>
        <row r="33">
          <cell r="H33" t="str">
            <v>04104-LA HIGUERA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H34" t="str">
            <v xml:space="preserve">105500-P.S.R. CALETA HORNOS        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</row>
        <row r="36">
          <cell r="H36" t="str">
            <v>105506-P.S.R. EL TRAPICHE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H37" t="str">
            <v>04105-PAIHUANO</v>
          </cell>
          <cell r="I37">
            <v>0</v>
          </cell>
          <cell r="J37">
            <v>0</v>
          </cell>
          <cell r="K37">
            <v>1</v>
          </cell>
          <cell r="L37">
            <v>0</v>
          </cell>
          <cell r="M37">
            <v>1</v>
          </cell>
        </row>
        <row r="38">
          <cell r="H38" t="str">
            <v>105306-CES. PAIHUANO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H39" t="str">
            <v>105475-P.S.R. HORCON</v>
          </cell>
          <cell r="I39">
            <v>0</v>
          </cell>
          <cell r="J39">
            <v>0</v>
          </cell>
          <cell r="K39">
            <v>1</v>
          </cell>
          <cell r="L39">
            <v>0</v>
          </cell>
          <cell r="M39">
            <v>1</v>
          </cell>
        </row>
        <row r="40">
          <cell r="H40" t="str">
            <v>105476-P.S.R. MONTE GRANDE</v>
          </cell>
          <cell r="I40">
            <v>1</v>
          </cell>
          <cell r="J40">
            <v>1</v>
          </cell>
          <cell r="K40">
            <v>1</v>
          </cell>
          <cell r="L40">
            <v>0</v>
          </cell>
          <cell r="M40">
            <v>0</v>
          </cell>
        </row>
        <row r="41">
          <cell r="H41" t="str">
            <v>105477-P.S.R. PISCO ELQUI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</row>
        <row r="42">
          <cell r="H42" t="str">
            <v>04106-VICUÑA</v>
          </cell>
          <cell r="I42">
            <v>28</v>
          </cell>
          <cell r="J42">
            <v>35</v>
          </cell>
          <cell r="K42">
            <v>41</v>
          </cell>
          <cell r="L42">
            <v>31</v>
          </cell>
          <cell r="M42">
            <v>135</v>
          </cell>
        </row>
        <row r="43">
          <cell r="H43" t="str">
            <v>105107-HOSPITAL VICUÑA</v>
          </cell>
          <cell r="I43">
            <v>11</v>
          </cell>
          <cell r="J43">
            <v>6</v>
          </cell>
          <cell r="K43">
            <v>13</v>
          </cell>
          <cell r="L43">
            <v>2</v>
          </cell>
          <cell r="M43">
            <v>32</v>
          </cell>
        </row>
        <row r="44">
          <cell r="H44" t="str">
            <v>105467-P.S.R. DIAGUITAS</v>
          </cell>
          <cell r="I44">
            <v>3</v>
          </cell>
          <cell r="J44">
            <v>0</v>
          </cell>
          <cell r="K44">
            <v>2</v>
          </cell>
          <cell r="L44">
            <v>3</v>
          </cell>
          <cell r="M44">
            <v>8</v>
          </cell>
        </row>
        <row r="45">
          <cell r="H45" t="str">
            <v>105468-P.S.R. EL MOLLE</v>
          </cell>
          <cell r="I45">
            <v>3</v>
          </cell>
          <cell r="J45">
            <v>9</v>
          </cell>
          <cell r="K45">
            <v>5</v>
          </cell>
          <cell r="L45">
            <v>0</v>
          </cell>
          <cell r="M45">
            <v>17</v>
          </cell>
        </row>
        <row r="46">
          <cell r="H46" t="str">
            <v>105469-P.S.R. EL TAMBO</v>
          </cell>
          <cell r="I46">
            <v>0</v>
          </cell>
          <cell r="J46">
            <v>4</v>
          </cell>
          <cell r="K46">
            <v>5</v>
          </cell>
          <cell r="L46">
            <v>0</v>
          </cell>
          <cell r="M46">
            <v>9</v>
          </cell>
        </row>
        <row r="47">
          <cell r="H47" t="str">
            <v>105470-P.S.R. HUANTA</v>
          </cell>
          <cell r="I47">
            <v>9</v>
          </cell>
          <cell r="J47">
            <v>0</v>
          </cell>
          <cell r="K47">
            <v>4</v>
          </cell>
          <cell r="L47">
            <v>4</v>
          </cell>
          <cell r="M47">
            <v>4</v>
          </cell>
        </row>
        <row r="48">
          <cell r="H48" t="str">
            <v>105471-P.S.R. PERALILLO</v>
          </cell>
          <cell r="I48">
            <v>2</v>
          </cell>
          <cell r="J48">
            <v>2</v>
          </cell>
          <cell r="K48">
            <v>6</v>
          </cell>
          <cell r="L48">
            <v>12</v>
          </cell>
          <cell r="M48">
            <v>20</v>
          </cell>
        </row>
        <row r="49">
          <cell r="H49" t="str">
            <v>105472-P.S.R. RIVADAVIA</v>
          </cell>
          <cell r="I49">
            <v>0</v>
          </cell>
          <cell r="J49">
            <v>3</v>
          </cell>
          <cell r="K49">
            <v>1</v>
          </cell>
          <cell r="L49">
            <v>9</v>
          </cell>
          <cell r="M49">
            <v>13</v>
          </cell>
        </row>
        <row r="50">
          <cell r="H50" t="str">
            <v>105473-P.S.R. TALCUNA</v>
          </cell>
          <cell r="I50">
            <v>1</v>
          </cell>
          <cell r="J50">
            <v>6</v>
          </cell>
          <cell r="K50">
            <v>0</v>
          </cell>
          <cell r="L50">
            <v>1</v>
          </cell>
          <cell r="M50">
            <v>8</v>
          </cell>
        </row>
        <row r="51">
          <cell r="H51" t="str">
            <v>105474-P.S.R. CHAPILCA</v>
          </cell>
          <cell r="I51">
            <v>0</v>
          </cell>
          <cell r="J51">
            <v>1</v>
          </cell>
          <cell r="K51">
            <v>0</v>
          </cell>
          <cell r="L51">
            <v>1</v>
          </cell>
          <cell r="M51">
            <v>2</v>
          </cell>
        </row>
        <row r="52">
          <cell r="H52" t="str">
            <v>105502-P.S.R. CALINGASTA</v>
          </cell>
          <cell r="I52">
            <v>5</v>
          </cell>
          <cell r="J52">
            <v>6</v>
          </cell>
          <cell r="K52">
            <v>2</v>
          </cell>
          <cell r="L52">
            <v>3</v>
          </cell>
          <cell r="M52">
            <v>16</v>
          </cell>
        </row>
        <row r="53">
          <cell r="H53" t="str">
            <v>105509-P.S.R. GUALLIGUAICA</v>
          </cell>
          <cell r="I53">
            <v>3</v>
          </cell>
          <cell r="J53">
            <v>0</v>
          </cell>
          <cell r="K53">
            <v>3</v>
          </cell>
          <cell r="L53">
            <v>3</v>
          </cell>
          <cell r="M53">
            <v>6</v>
          </cell>
        </row>
        <row r="54">
          <cell r="H54" t="str">
            <v>04201-ILLAPEL</v>
          </cell>
          <cell r="I54">
            <v>53</v>
          </cell>
          <cell r="J54">
            <v>44</v>
          </cell>
          <cell r="K54">
            <v>54</v>
          </cell>
          <cell r="L54">
            <v>54</v>
          </cell>
          <cell r="M54">
            <v>205</v>
          </cell>
        </row>
        <row r="55">
          <cell r="H55" t="str">
            <v>105103-HOSPITAL ILLAPEL</v>
          </cell>
          <cell r="I55">
            <v>25</v>
          </cell>
          <cell r="J55">
            <v>34</v>
          </cell>
          <cell r="K55">
            <v>26</v>
          </cell>
          <cell r="L55">
            <v>27</v>
          </cell>
          <cell r="M55">
            <v>112</v>
          </cell>
        </row>
        <row r="56">
          <cell r="H56" t="str">
            <v>105326-CESFAM SAN RAFAEL</v>
          </cell>
          <cell r="I56">
            <v>11</v>
          </cell>
          <cell r="J56">
            <v>0</v>
          </cell>
          <cell r="K56">
            <v>0</v>
          </cell>
          <cell r="L56">
            <v>4</v>
          </cell>
          <cell r="M56">
            <v>15</v>
          </cell>
        </row>
        <row r="57">
          <cell r="H57" t="str">
            <v xml:space="preserve">105443-P.S.R. CARCAMO                   </v>
          </cell>
          <cell r="I57">
            <v>2</v>
          </cell>
          <cell r="J57">
            <v>1</v>
          </cell>
          <cell r="K57">
            <v>3</v>
          </cell>
          <cell r="L57">
            <v>7</v>
          </cell>
          <cell r="M57">
            <v>13</v>
          </cell>
        </row>
        <row r="58">
          <cell r="H58" t="str">
            <v>105444-P.S.R. HUINTIL</v>
          </cell>
          <cell r="I58">
            <v>2</v>
          </cell>
          <cell r="J58">
            <v>1</v>
          </cell>
          <cell r="K58">
            <v>0</v>
          </cell>
          <cell r="L58">
            <v>0</v>
          </cell>
          <cell r="M58">
            <v>3</v>
          </cell>
        </row>
        <row r="59">
          <cell r="H59" t="str">
            <v>105445-P.S.R. LIMAHUIDA</v>
          </cell>
          <cell r="I59">
            <v>0</v>
          </cell>
          <cell r="J59">
            <v>1</v>
          </cell>
          <cell r="K59">
            <v>2</v>
          </cell>
          <cell r="L59">
            <v>1</v>
          </cell>
          <cell r="M59">
            <v>4</v>
          </cell>
        </row>
        <row r="60">
          <cell r="H60" t="str">
            <v>105446-P.S.R. MATANCILLA</v>
          </cell>
          <cell r="I60">
            <v>4</v>
          </cell>
          <cell r="J60">
            <v>4</v>
          </cell>
          <cell r="K60">
            <v>0</v>
          </cell>
          <cell r="L60">
            <v>0</v>
          </cell>
          <cell r="M60">
            <v>0</v>
          </cell>
        </row>
        <row r="61">
          <cell r="H61" t="str">
            <v>105447-P.S.R. PERALILLO</v>
          </cell>
          <cell r="I61">
            <v>0</v>
          </cell>
          <cell r="J61">
            <v>1</v>
          </cell>
          <cell r="K61">
            <v>4</v>
          </cell>
          <cell r="L61">
            <v>3</v>
          </cell>
          <cell r="M61">
            <v>8</v>
          </cell>
        </row>
        <row r="62">
          <cell r="H62" t="str">
            <v>105448-P.S.R. SANTA VIRGINIA</v>
          </cell>
          <cell r="I62">
            <v>8</v>
          </cell>
          <cell r="J62">
            <v>8</v>
          </cell>
          <cell r="K62">
            <v>0</v>
          </cell>
          <cell r="L62">
            <v>0</v>
          </cell>
          <cell r="M62">
            <v>0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</row>
        <row r="64">
          <cell r="H64" t="str">
            <v>105485-P.S.R. PLAN DE HORNOS</v>
          </cell>
          <cell r="I64">
            <v>4</v>
          </cell>
          <cell r="J64">
            <v>0</v>
          </cell>
          <cell r="K64">
            <v>11</v>
          </cell>
          <cell r="L64">
            <v>0</v>
          </cell>
          <cell r="M64">
            <v>15</v>
          </cell>
        </row>
        <row r="65">
          <cell r="H65" t="str">
            <v>105486-P.S.R. TUNGA SUR</v>
          </cell>
          <cell r="I65">
            <v>7</v>
          </cell>
          <cell r="J65">
            <v>4</v>
          </cell>
          <cell r="K65">
            <v>0</v>
          </cell>
          <cell r="L65">
            <v>3</v>
          </cell>
          <cell r="M65">
            <v>14</v>
          </cell>
        </row>
        <row r="66">
          <cell r="H66" t="str">
            <v>105487-P.S.R. CAÑAS UNO</v>
          </cell>
          <cell r="I66">
            <v>0</v>
          </cell>
          <cell r="J66">
            <v>2</v>
          </cell>
          <cell r="K66">
            <v>5</v>
          </cell>
          <cell r="L66">
            <v>3</v>
          </cell>
          <cell r="M66">
            <v>10</v>
          </cell>
        </row>
        <row r="67">
          <cell r="H67" t="str">
            <v>105496-P.S.R. PINTACURA SUR</v>
          </cell>
          <cell r="I67">
            <v>10</v>
          </cell>
          <cell r="J67">
            <v>0</v>
          </cell>
          <cell r="K67">
            <v>1</v>
          </cell>
          <cell r="L67">
            <v>1</v>
          </cell>
          <cell r="M67">
            <v>2</v>
          </cell>
        </row>
        <row r="68">
          <cell r="H68" t="str">
            <v>105504-P.S.R. SOCAVON</v>
          </cell>
          <cell r="I68">
            <v>2</v>
          </cell>
          <cell r="J68">
            <v>0</v>
          </cell>
          <cell r="K68">
            <v>1</v>
          </cell>
          <cell r="L68">
            <v>5</v>
          </cell>
          <cell r="M68">
            <v>8</v>
          </cell>
        </row>
        <row r="69">
          <cell r="H69" t="str">
            <v>04202-CANELA</v>
          </cell>
          <cell r="I69">
            <v>1</v>
          </cell>
          <cell r="J69">
            <v>9</v>
          </cell>
          <cell r="K69">
            <v>35</v>
          </cell>
          <cell r="L69">
            <v>0</v>
          </cell>
          <cell r="M69">
            <v>45</v>
          </cell>
        </row>
        <row r="70">
          <cell r="H70" t="str">
            <v>105309-CES. RURAL CANELA</v>
          </cell>
          <cell r="I70">
            <v>0</v>
          </cell>
          <cell r="J70">
            <v>0</v>
          </cell>
          <cell r="K70">
            <v>12</v>
          </cell>
          <cell r="L70">
            <v>0</v>
          </cell>
          <cell r="M70">
            <v>12</v>
          </cell>
        </row>
        <row r="71">
          <cell r="H71" t="str">
            <v xml:space="preserve">105450-P.S.R. MINCHA NORTE            </v>
          </cell>
          <cell r="I71">
            <v>0</v>
          </cell>
          <cell r="J71">
            <v>0</v>
          </cell>
          <cell r="K71">
            <v>2</v>
          </cell>
          <cell r="L71">
            <v>0</v>
          </cell>
          <cell r="M71">
            <v>2</v>
          </cell>
        </row>
        <row r="72">
          <cell r="H72" t="str">
            <v>105451-P.S.R. AGUA FRIA</v>
          </cell>
          <cell r="I72">
            <v>2</v>
          </cell>
          <cell r="J72">
            <v>1</v>
          </cell>
          <cell r="K72">
            <v>4</v>
          </cell>
          <cell r="L72">
            <v>4</v>
          </cell>
          <cell r="M72">
            <v>5</v>
          </cell>
        </row>
        <row r="73">
          <cell r="H73" t="str">
            <v>105482-P.S.R. CANELA ALTA</v>
          </cell>
          <cell r="I73">
            <v>0</v>
          </cell>
          <cell r="J73">
            <v>7</v>
          </cell>
          <cell r="K73">
            <v>5</v>
          </cell>
          <cell r="L73">
            <v>0</v>
          </cell>
          <cell r="M73">
            <v>12</v>
          </cell>
        </row>
        <row r="74">
          <cell r="H74" t="str">
            <v>105483-P.S.R. LOS RULOS</v>
          </cell>
          <cell r="I74">
            <v>12</v>
          </cell>
          <cell r="J74">
            <v>1</v>
          </cell>
          <cell r="K74">
            <v>6</v>
          </cell>
          <cell r="L74">
            <v>0</v>
          </cell>
          <cell r="M74">
            <v>7</v>
          </cell>
        </row>
        <row r="75">
          <cell r="H75" t="str">
            <v>105484-P.S.R. HUENTELAUQUEN</v>
          </cell>
          <cell r="I75">
            <v>0</v>
          </cell>
          <cell r="J75">
            <v>0</v>
          </cell>
          <cell r="K75">
            <v>4</v>
          </cell>
          <cell r="L75">
            <v>0</v>
          </cell>
          <cell r="M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  <cell r="K77">
            <v>2</v>
          </cell>
          <cell r="L77">
            <v>0</v>
          </cell>
          <cell r="M77">
            <v>2</v>
          </cell>
        </row>
        <row r="78">
          <cell r="H78" t="str">
            <v>105497-P.S.R. JABONERIA</v>
          </cell>
          <cell r="I78">
            <v>2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H79" t="str">
            <v>105498-P.S.R. QUEBRADA DE LINARES</v>
          </cell>
          <cell r="I79">
            <v>1</v>
          </cell>
          <cell r="J79">
            <v>1</v>
          </cell>
          <cell r="K79">
            <v>0</v>
          </cell>
          <cell r="L79">
            <v>0</v>
          </cell>
          <cell r="M79">
            <v>1</v>
          </cell>
        </row>
        <row r="80">
          <cell r="H80" t="str">
            <v>04203-LOS VILOS</v>
          </cell>
          <cell r="I80">
            <v>9</v>
          </cell>
          <cell r="J80">
            <v>5</v>
          </cell>
          <cell r="K80">
            <v>26</v>
          </cell>
          <cell r="L80">
            <v>17</v>
          </cell>
          <cell r="M80">
            <v>57</v>
          </cell>
        </row>
        <row r="81">
          <cell r="H81" t="str">
            <v>105108-HOSPITAL LOS VILOS</v>
          </cell>
          <cell r="I81">
            <v>5</v>
          </cell>
          <cell r="J81">
            <v>1</v>
          </cell>
          <cell r="K81">
            <v>18</v>
          </cell>
          <cell r="L81">
            <v>4</v>
          </cell>
          <cell r="M81">
            <v>28</v>
          </cell>
        </row>
        <row r="82">
          <cell r="H82" t="str">
            <v xml:space="preserve">105478-P.S.R. CAIMANES                   </v>
          </cell>
          <cell r="I82">
            <v>0</v>
          </cell>
          <cell r="J82">
            <v>3</v>
          </cell>
          <cell r="K82">
            <v>0</v>
          </cell>
          <cell r="L82">
            <v>8</v>
          </cell>
          <cell r="M82">
            <v>11</v>
          </cell>
        </row>
        <row r="83">
          <cell r="H83" t="str">
            <v>105479-P.S.R. GUANGUALI</v>
          </cell>
          <cell r="I83">
            <v>4</v>
          </cell>
          <cell r="J83">
            <v>1</v>
          </cell>
          <cell r="K83">
            <v>0</v>
          </cell>
          <cell r="L83">
            <v>0</v>
          </cell>
          <cell r="M83">
            <v>5</v>
          </cell>
        </row>
        <row r="84">
          <cell r="H84" t="str">
            <v>105480-P.S.R. QUILIMARI</v>
          </cell>
          <cell r="I84">
            <v>0</v>
          </cell>
          <cell r="J84">
            <v>0</v>
          </cell>
          <cell r="K84">
            <v>2</v>
          </cell>
          <cell r="L84">
            <v>2</v>
          </cell>
          <cell r="M84">
            <v>4</v>
          </cell>
        </row>
        <row r="85">
          <cell r="H85" t="str">
            <v>105481-P.S.R. TILAMA</v>
          </cell>
          <cell r="I85">
            <v>4</v>
          </cell>
          <cell r="J85">
            <v>4</v>
          </cell>
          <cell r="K85">
            <v>1</v>
          </cell>
          <cell r="L85">
            <v>1</v>
          </cell>
          <cell r="M85">
            <v>2</v>
          </cell>
        </row>
        <row r="86">
          <cell r="H86" t="str">
            <v>105511-P.S.R. LOS CONDORES</v>
          </cell>
          <cell r="I86">
            <v>0</v>
          </cell>
          <cell r="J86">
            <v>0</v>
          </cell>
          <cell r="K86">
            <v>5</v>
          </cell>
          <cell r="L86">
            <v>2</v>
          </cell>
          <cell r="M86">
            <v>7</v>
          </cell>
        </row>
        <row r="87">
          <cell r="H87" t="str">
            <v>04204-SALAMANCA</v>
          </cell>
          <cell r="I87">
            <v>64</v>
          </cell>
          <cell r="J87">
            <v>52</v>
          </cell>
          <cell r="K87">
            <v>43</v>
          </cell>
          <cell r="L87">
            <v>58</v>
          </cell>
          <cell r="M87">
            <v>217</v>
          </cell>
        </row>
        <row r="88">
          <cell r="H88" t="str">
            <v>105104-HOSPITAL SALAMANCA</v>
          </cell>
          <cell r="I88">
            <v>36</v>
          </cell>
          <cell r="J88">
            <v>6</v>
          </cell>
          <cell r="K88">
            <v>5</v>
          </cell>
          <cell r="L88">
            <v>16</v>
          </cell>
          <cell r="M88">
            <v>63</v>
          </cell>
        </row>
        <row r="89">
          <cell r="H89" t="str">
            <v xml:space="preserve">105452-P.S.R. CUNCUMEN                 </v>
          </cell>
          <cell r="I89">
            <v>21</v>
          </cell>
          <cell r="J89">
            <v>26</v>
          </cell>
          <cell r="K89">
            <v>18</v>
          </cell>
          <cell r="L89">
            <v>22</v>
          </cell>
          <cell r="M89">
            <v>87</v>
          </cell>
        </row>
        <row r="90">
          <cell r="H90" t="str">
            <v>105453-P.S.R. TRANQUILLA</v>
          </cell>
          <cell r="I90">
            <v>4</v>
          </cell>
          <cell r="J90">
            <v>7</v>
          </cell>
          <cell r="K90">
            <v>6</v>
          </cell>
          <cell r="L90">
            <v>5</v>
          </cell>
          <cell r="M90">
            <v>22</v>
          </cell>
        </row>
        <row r="91">
          <cell r="H91" t="str">
            <v>105454-P.S.R. CUNLAGUA</v>
          </cell>
          <cell r="I91">
            <v>0</v>
          </cell>
          <cell r="J91">
            <v>0</v>
          </cell>
          <cell r="K91">
            <v>1</v>
          </cell>
          <cell r="L91">
            <v>2</v>
          </cell>
          <cell r="M91">
            <v>3</v>
          </cell>
        </row>
        <row r="92">
          <cell r="H92" t="str">
            <v>105455-P.S.R. CHILLEPIN</v>
          </cell>
          <cell r="I92">
            <v>1</v>
          </cell>
          <cell r="J92">
            <v>2</v>
          </cell>
          <cell r="K92">
            <v>0</v>
          </cell>
          <cell r="L92">
            <v>2</v>
          </cell>
          <cell r="M92">
            <v>5</v>
          </cell>
        </row>
        <row r="93">
          <cell r="H93" t="str">
            <v>105456-P.S.R. LLIMPO</v>
          </cell>
          <cell r="I93">
            <v>0</v>
          </cell>
          <cell r="J93">
            <v>2</v>
          </cell>
          <cell r="K93">
            <v>4</v>
          </cell>
          <cell r="L93">
            <v>4</v>
          </cell>
          <cell r="M93">
            <v>10</v>
          </cell>
        </row>
        <row r="94">
          <cell r="H94" t="str">
            <v>105457-P.S.R. SAN AGUSTIN</v>
          </cell>
          <cell r="I94">
            <v>1</v>
          </cell>
          <cell r="J94">
            <v>2</v>
          </cell>
          <cell r="K94">
            <v>0</v>
          </cell>
          <cell r="L94">
            <v>1</v>
          </cell>
          <cell r="M94">
            <v>4</v>
          </cell>
        </row>
        <row r="95">
          <cell r="H95" t="str">
            <v>105458-P.S.R. TAHUINCO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</row>
        <row r="96">
          <cell r="H96" t="str">
            <v>105491-P.S.R. QUELEN BAJO</v>
          </cell>
          <cell r="I96">
            <v>1</v>
          </cell>
          <cell r="J96">
            <v>0</v>
          </cell>
          <cell r="K96">
            <v>1</v>
          </cell>
          <cell r="L96">
            <v>2</v>
          </cell>
          <cell r="M96">
            <v>4</v>
          </cell>
        </row>
        <row r="97">
          <cell r="H97" t="str">
            <v>105492-P.S.R. CAMISA</v>
          </cell>
          <cell r="I97">
            <v>0</v>
          </cell>
          <cell r="J97">
            <v>1</v>
          </cell>
          <cell r="K97">
            <v>3</v>
          </cell>
          <cell r="L97">
            <v>1</v>
          </cell>
          <cell r="M97">
            <v>5</v>
          </cell>
        </row>
        <row r="98">
          <cell r="H98" t="str">
            <v>105501-P.S.R. ARBOLEDA GRANDE</v>
          </cell>
          <cell r="I98">
            <v>0</v>
          </cell>
          <cell r="J98">
            <v>6</v>
          </cell>
          <cell r="K98">
            <v>5</v>
          </cell>
          <cell r="L98">
            <v>3</v>
          </cell>
          <cell r="M98">
            <v>14</v>
          </cell>
        </row>
        <row r="99">
          <cell r="H99" t="str">
            <v>04301-OVALLE</v>
          </cell>
          <cell r="I99">
            <v>197</v>
          </cell>
          <cell r="J99">
            <v>269</v>
          </cell>
          <cell r="K99">
            <v>395</v>
          </cell>
          <cell r="L99">
            <v>252</v>
          </cell>
          <cell r="M99">
            <v>1113</v>
          </cell>
        </row>
        <row r="100">
          <cell r="H100" t="str">
            <v>105315-CES. RURAL C. DE TAMAYA</v>
          </cell>
          <cell r="I100">
            <v>17</v>
          </cell>
          <cell r="J100">
            <v>26</v>
          </cell>
          <cell r="K100">
            <v>11</v>
          </cell>
          <cell r="L100">
            <v>11</v>
          </cell>
          <cell r="M100">
            <v>65</v>
          </cell>
        </row>
        <row r="101">
          <cell r="H101" t="str">
            <v>105317-CES. JORGE JORDAN D.</v>
          </cell>
          <cell r="I101">
            <v>40</v>
          </cell>
          <cell r="J101">
            <v>82</v>
          </cell>
          <cell r="K101">
            <v>84</v>
          </cell>
          <cell r="L101">
            <v>56</v>
          </cell>
          <cell r="M101">
            <v>262</v>
          </cell>
        </row>
        <row r="102">
          <cell r="H102" t="str">
            <v>105322-CES. MARCOS MACUADA</v>
          </cell>
          <cell r="I102">
            <v>59</v>
          </cell>
          <cell r="J102">
            <v>91</v>
          </cell>
          <cell r="K102">
            <v>219</v>
          </cell>
          <cell r="L102">
            <v>110</v>
          </cell>
          <cell r="M102">
            <v>479</v>
          </cell>
        </row>
        <row r="103">
          <cell r="H103" t="str">
            <v>105324-CES. SOTAQUI</v>
          </cell>
          <cell r="I103">
            <v>27</v>
          </cell>
          <cell r="J103">
            <v>21</v>
          </cell>
          <cell r="K103">
            <v>22</v>
          </cell>
          <cell r="L103">
            <v>24</v>
          </cell>
          <cell r="M103">
            <v>94</v>
          </cell>
        </row>
        <row r="104">
          <cell r="H104" t="str">
            <v>105415-P.S.R. BARRAZA</v>
          </cell>
          <cell r="I104">
            <v>94</v>
          </cell>
          <cell r="J104">
            <v>0</v>
          </cell>
          <cell r="K104">
            <v>1</v>
          </cell>
          <cell r="L104">
            <v>0</v>
          </cell>
          <cell r="M104">
            <v>1</v>
          </cell>
        </row>
        <row r="105">
          <cell r="H105" t="str">
            <v xml:space="preserve">105416-P.S.R. CAMARICO                  </v>
          </cell>
          <cell r="I105">
            <v>1</v>
          </cell>
          <cell r="J105">
            <v>0</v>
          </cell>
          <cell r="K105">
            <v>1</v>
          </cell>
          <cell r="L105">
            <v>6</v>
          </cell>
          <cell r="M105">
            <v>8</v>
          </cell>
        </row>
        <row r="106">
          <cell r="H106" t="str">
            <v>105417-P.S.R. ALCONES BAJOS</v>
          </cell>
          <cell r="I106">
            <v>0</v>
          </cell>
          <cell r="J106">
            <v>0</v>
          </cell>
          <cell r="K106">
            <v>0</v>
          </cell>
          <cell r="L106">
            <v>3</v>
          </cell>
          <cell r="M106">
            <v>3</v>
          </cell>
        </row>
        <row r="107">
          <cell r="H107" t="str">
            <v>105419-P.S.R. LAS SOSSAS</v>
          </cell>
          <cell r="I107">
            <v>0</v>
          </cell>
          <cell r="J107">
            <v>1</v>
          </cell>
          <cell r="K107">
            <v>0</v>
          </cell>
          <cell r="L107">
            <v>0</v>
          </cell>
          <cell r="M107">
            <v>1</v>
          </cell>
        </row>
        <row r="108">
          <cell r="H108" t="str">
            <v>105420-P.S.R. LIMARI</v>
          </cell>
          <cell r="I108">
            <v>1</v>
          </cell>
          <cell r="J108">
            <v>5</v>
          </cell>
          <cell r="K108">
            <v>1</v>
          </cell>
          <cell r="L108">
            <v>0</v>
          </cell>
          <cell r="M108">
            <v>7</v>
          </cell>
        </row>
        <row r="109">
          <cell r="H109" t="str">
            <v>105422-P.S.R. HORNILLOS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</row>
        <row r="110">
          <cell r="H110" t="str">
            <v>105437-P.S.R. CHALINGA</v>
          </cell>
          <cell r="I110">
            <v>1</v>
          </cell>
          <cell r="J110">
            <v>3</v>
          </cell>
          <cell r="K110">
            <v>0</v>
          </cell>
          <cell r="L110">
            <v>0</v>
          </cell>
          <cell r="M110">
            <v>4</v>
          </cell>
        </row>
        <row r="111">
          <cell r="H111" t="str">
            <v>105439-P.S.R. CERRO BLANCO</v>
          </cell>
          <cell r="I111">
            <v>2</v>
          </cell>
          <cell r="J111">
            <v>1</v>
          </cell>
          <cell r="K111">
            <v>1</v>
          </cell>
          <cell r="L111">
            <v>0</v>
          </cell>
          <cell r="M111">
            <v>4</v>
          </cell>
        </row>
        <row r="112">
          <cell r="H112" t="str">
            <v>105507-P.S.R. HUAMALATA</v>
          </cell>
          <cell r="I112">
            <v>0</v>
          </cell>
          <cell r="J112">
            <v>0</v>
          </cell>
          <cell r="K112">
            <v>6</v>
          </cell>
          <cell r="L112">
            <v>6</v>
          </cell>
          <cell r="M112">
            <v>12</v>
          </cell>
        </row>
        <row r="113">
          <cell r="H113" t="str">
            <v>105510-P.S.R. RECOLETA</v>
          </cell>
          <cell r="I113">
            <v>0</v>
          </cell>
          <cell r="J113">
            <v>1</v>
          </cell>
          <cell r="K113">
            <v>4</v>
          </cell>
          <cell r="L113">
            <v>6</v>
          </cell>
          <cell r="M113">
            <v>11</v>
          </cell>
        </row>
        <row r="114">
          <cell r="H114" t="str">
            <v>105722-CECOF SAN JOSE DE LA DEHESA</v>
          </cell>
          <cell r="I114">
            <v>32</v>
          </cell>
          <cell r="J114">
            <v>15</v>
          </cell>
          <cell r="K114">
            <v>26</v>
          </cell>
          <cell r="L114">
            <v>20</v>
          </cell>
          <cell r="M114">
            <v>93</v>
          </cell>
        </row>
        <row r="115">
          <cell r="H115" t="str">
            <v>105723-CECOF LIMARI</v>
          </cell>
          <cell r="I115">
            <v>11</v>
          </cell>
          <cell r="J115">
            <v>9</v>
          </cell>
          <cell r="K115">
            <v>13</v>
          </cell>
          <cell r="L115">
            <v>2</v>
          </cell>
          <cell r="M115">
            <v>35</v>
          </cell>
        </row>
        <row r="116">
          <cell r="H116" t="str">
            <v>200258-CECOF LOS COPIHUES</v>
          </cell>
          <cell r="I116">
            <v>6</v>
          </cell>
          <cell r="J116">
            <v>14</v>
          </cell>
          <cell r="K116">
            <v>6</v>
          </cell>
          <cell r="L116">
            <v>8</v>
          </cell>
          <cell r="M116">
            <v>34</v>
          </cell>
        </row>
        <row r="117">
          <cell r="H117" t="str">
            <v>04302-COMBARBALÁ</v>
          </cell>
          <cell r="I117">
            <v>17</v>
          </cell>
          <cell r="J117">
            <v>14</v>
          </cell>
          <cell r="K117">
            <v>21</v>
          </cell>
          <cell r="L117">
            <v>22</v>
          </cell>
          <cell r="M117">
            <v>74</v>
          </cell>
        </row>
        <row r="118">
          <cell r="H118" t="str">
            <v>105105-HOSPITAL COMBARBALA</v>
          </cell>
          <cell r="I118">
            <v>2</v>
          </cell>
          <cell r="J118">
            <v>4</v>
          </cell>
          <cell r="K118">
            <v>3</v>
          </cell>
          <cell r="L118">
            <v>1</v>
          </cell>
          <cell r="M118">
            <v>10</v>
          </cell>
        </row>
        <row r="119">
          <cell r="H119" t="str">
            <v>105433-P.S.R. SAN LORENZO</v>
          </cell>
          <cell r="I119">
            <v>10</v>
          </cell>
          <cell r="J119">
            <v>10</v>
          </cell>
          <cell r="K119">
            <v>0</v>
          </cell>
          <cell r="L119">
            <v>0</v>
          </cell>
          <cell r="M119">
            <v>0</v>
          </cell>
        </row>
        <row r="120">
          <cell r="H120" t="str">
            <v>105434-P.S.R. SAN MARCOS</v>
          </cell>
          <cell r="I120">
            <v>1</v>
          </cell>
          <cell r="J120">
            <v>0</v>
          </cell>
          <cell r="K120">
            <v>0</v>
          </cell>
          <cell r="L120">
            <v>2</v>
          </cell>
          <cell r="M120">
            <v>3</v>
          </cell>
        </row>
        <row r="121">
          <cell r="H121" t="str">
            <v>105441-P.S.R. MANQUEHUA</v>
          </cell>
          <cell r="I121">
            <v>1</v>
          </cell>
          <cell r="J121">
            <v>1</v>
          </cell>
          <cell r="K121">
            <v>2</v>
          </cell>
          <cell r="L121">
            <v>0</v>
          </cell>
          <cell r="M121">
            <v>4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1</v>
          </cell>
          <cell r="K122">
            <v>1</v>
          </cell>
          <cell r="L122">
            <v>2</v>
          </cell>
          <cell r="M122">
            <v>5</v>
          </cell>
        </row>
        <row r="123">
          <cell r="H123" t="str">
            <v>105460-P.S.R. COGOTI 18</v>
          </cell>
          <cell r="I123">
            <v>6</v>
          </cell>
          <cell r="J123">
            <v>3</v>
          </cell>
          <cell r="K123">
            <v>13</v>
          </cell>
          <cell r="L123">
            <v>1</v>
          </cell>
          <cell r="M123">
            <v>23</v>
          </cell>
        </row>
        <row r="124">
          <cell r="H124" t="str">
            <v>105461-P.S.R. EL HUACHO</v>
          </cell>
          <cell r="I124">
            <v>23</v>
          </cell>
          <cell r="J124">
            <v>1</v>
          </cell>
          <cell r="K124">
            <v>1</v>
          </cell>
          <cell r="L124">
            <v>0</v>
          </cell>
          <cell r="M124">
            <v>1</v>
          </cell>
        </row>
        <row r="125">
          <cell r="H125" t="str">
            <v>105462-P.S.R. EL SAUCE</v>
          </cell>
          <cell r="I125">
            <v>3</v>
          </cell>
          <cell r="J125">
            <v>1</v>
          </cell>
          <cell r="K125">
            <v>0</v>
          </cell>
          <cell r="L125">
            <v>0</v>
          </cell>
          <cell r="M125">
            <v>4</v>
          </cell>
        </row>
        <row r="126">
          <cell r="H126" t="str">
            <v>105463-P.S.R. QUILITAPIA</v>
          </cell>
          <cell r="I126">
            <v>1</v>
          </cell>
          <cell r="J126">
            <v>1</v>
          </cell>
          <cell r="K126">
            <v>1</v>
          </cell>
          <cell r="L126">
            <v>13</v>
          </cell>
          <cell r="M126">
            <v>16</v>
          </cell>
        </row>
        <row r="127">
          <cell r="H127" t="str">
            <v>105464-P.S.R. LA LIGUA</v>
          </cell>
          <cell r="I127">
            <v>2</v>
          </cell>
          <cell r="J127">
            <v>1</v>
          </cell>
          <cell r="K127">
            <v>0</v>
          </cell>
          <cell r="L127">
            <v>0</v>
          </cell>
          <cell r="M127">
            <v>3</v>
          </cell>
        </row>
        <row r="128">
          <cell r="H128" t="str">
            <v>105465-P.S.R. RAMADILLA</v>
          </cell>
          <cell r="I128">
            <v>0</v>
          </cell>
          <cell r="J128">
            <v>1</v>
          </cell>
          <cell r="K128">
            <v>0</v>
          </cell>
          <cell r="L128">
            <v>2</v>
          </cell>
          <cell r="M128">
            <v>3</v>
          </cell>
        </row>
        <row r="129">
          <cell r="H129" t="str">
            <v>105466-P.S.R. VALLE HERMOSO</v>
          </cell>
          <cell r="I129">
            <v>0</v>
          </cell>
          <cell r="J129">
            <v>0</v>
          </cell>
          <cell r="K129">
            <v>0</v>
          </cell>
          <cell r="L129">
            <v>1</v>
          </cell>
          <cell r="M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  <cell r="K130">
            <v>1</v>
          </cell>
          <cell r="L130">
            <v>1</v>
          </cell>
          <cell r="M130">
            <v>1</v>
          </cell>
        </row>
        <row r="131">
          <cell r="H131" t="str">
            <v>04304-MONTE PATRIA</v>
          </cell>
          <cell r="I131">
            <v>15</v>
          </cell>
          <cell r="J131">
            <v>52</v>
          </cell>
          <cell r="K131">
            <v>34</v>
          </cell>
          <cell r="L131">
            <v>23</v>
          </cell>
          <cell r="M131">
            <v>124</v>
          </cell>
        </row>
        <row r="132">
          <cell r="H132" t="str">
            <v>105307-CES. RURAL MONTE PATRIA</v>
          </cell>
          <cell r="I132">
            <v>1</v>
          </cell>
          <cell r="J132">
            <v>5</v>
          </cell>
          <cell r="K132">
            <v>6</v>
          </cell>
          <cell r="L132">
            <v>5</v>
          </cell>
          <cell r="M132">
            <v>17</v>
          </cell>
        </row>
        <row r="133">
          <cell r="H133" t="str">
            <v>105311-CES. RURAL CHAÑARAL ALTO</v>
          </cell>
          <cell r="I133">
            <v>3</v>
          </cell>
          <cell r="J133">
            <v>9</v>
          </cell>
          <cell r="K133">
            <v>6</v>
          </cell>
          <cell r="L133">
            <v>2</v>
          </cell>
          <cell r="M133">
            <v>20</v>
          </cell>
        </row>
        <row r="134">
          <cell r="H134" t="str">
            <v>105312-CES. RURAL CAREN</v>
          </cell>
          <cell r="I134">
            <v>0</v>
          </cell>
          <cell r="J134">
            <v>5</v>
          </cell>
          <cell r="K134">
            <v>2</v>
          </cell>
          <cell r="L134">
            <v>0</v>
          </cell>
          <cell r="M134">
            <v>7</v>
          </cell>
        </row>
        <row r="135">
          <cell r="H135" t="str">
            <v>105318-CES. RURAL EL PALQUI</v>
          </cell>
          <cell r="I135">
            <v>2</v>
          </cell>
          <cell r="J135">
            <v>27</v>
          </cell>
          <cell r="K135">
            <v>11</v>
          </cell>
          <cell r="L135">
            <v>11</v>
          </cell>
          <cell r="M135">
            <v>51</v>
          </cell>
        </row>
        <row r="136">
          <cell r="H136" t="str">
            <v>105425-P.S.R. CHILECITO</v>
          </cell>
          <cell r="I136">
            <v>1</v>
          </cell>
          <cell r="J136">
            <v>0</v>
          </cell>
          <cell r="K136">
            <v>0</v>
          </cell>
          <cell r="L136">
            <v>1</v>
          </cell>
          <cell r="M136">
            <v>2</v>
          </cell>
        </row>
        <row r="137">
          <cell r="H137" t="str">
            <v>105427-P.S.R. HACIENDA VALDIVIA</v>
          </cell>
          <cell r="I137">
            <v>0</v>
          </cell>
          <cell r="J137">
            <v>0</v>
          </cell>
          <cell r="K137">
            <v>2</v>
          </cell>
          <cell r="L137">
            <v>1</v>
          </cell>
          <cell r="M137">
            <v>3</v>
          </cell>
        </row>
        <row r="138">
          <cell r="H138" t="str">
            <v>105428-P.S.R. HUATULAME</v>
          </cell>
          <cell r="I138">
            <v>2</v>
          </cell>
          <cell r="J138">
            <v>2</v>
          </cell>
          <cell r="K138">
            <v>2</v>
          </cell>
          <cell r="L138">
            <v>0</v>
          </cell>
          <cell r="M138">
            <v>6</v>
          </cell>
        </row>
        <row r="139">
          <cell r="H139" t="str">
            <v>105430-P.S.R. MIALQUI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</row>
        <row r="140">
          <cell r="H140" t="str">
            <v>105431-P.S.R. PEDREGAL</v>
          </cell>
          <cell r="I140">
            <v>1</v>
          </cell>
          <cell r="J140">
            <v>2</v>
          </cell>
          <cell r="K140">
            <v>1</v>
          </cell>
          <cell r="L140">
            <v>0</v>
          </cell>
          <cell r="M140">
            <v>4</v>
          </cell>
        </row>
        <row r="141">
          <cell r="H141" t="str">
            <v>105432-P.S.R. RAPEL</v>
          </cell>
          <cell r="I141">
            <v>3</v>
          </cell>
          <cell r="J141">
            <v>1</v>
          </cell>
          <cell r="K141">
            <v>3</v>
          </cell>
          <cell r="L141">
            <v>1</v>
          </cell>
          <cell r="M141">
            <v>8</v>
          </cell>
        </row>
        <row r="142">
          <cell r="H142" t="str">
            <v>105435-P.S.R. TULAHUEN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H143" t="str">
            <v>105436-P.S.R. EL MAITEN</v>
          </cell>
          <cell r="I143">
            <v>2</v>
          </cell>
          <cell r="J143">
            <v>1</v>
          </cell>
          <cell r="K143">
            <v>1</v>
          </cell>
          <cell r="L143">
            <v>2</v>
          </cell>
          <cell r="M143">
            <v>6</v>
          </cell>
        </row>
        <row r="144">
          <cell r="H144" t="str">
            <v>105489-P.S.R. RAMADAS DE TULAHUEN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H145" t="str">
            <v>04304-PUNITAQUI</v>
          </cell>
          <cell r="I145">
            <v>0</v>
          </cell>
          <cell r="J145">
            <v>25</v>
          </cell>
          <cell r="K145">
            <v>1</v>
          </cell>
          <cell r="L145">
            <v>42</v>
          </cell>
          <cell r="M145">
            <v>68</v>
          </cell>
        </row>
        <row r="146">
          <cell r="H146" t="str">
            <v>105308-CES. RURAL PUNITAQUI</v>
          </cell>
          <cell r="I146">
            <v>0</v>
          </cell>
          <cell r="J146">
            <v>25</v>
          </cell>
          <cell r="K146">
            <v>1</v>
          </cell>
          <cell r="L146">
            <v>42</v>
          </cell>
          <cell r="M146">
            <v>68</v>
          </cell>
        </row>
        <row r="147">
          <cell r="H147" t="str">
            <v>105440-P.S.R. DIVISADERO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</row>
        <row r="149">
          <cell r="H149" t="str">
            <v>04305-RIO HURTADO</v>
          </cell>
          <cell r="I149">
            <v>13</v>
          </cell>
          <cell r="J149">
            <v>7</v>
          </cell>
          <cell r="K149">
            <v>6</v>
          </cell>
          <cell r="L149">
            <v>8</v>
          </cell>
          <cell r="M149">
            <v>34</v>
          </cell>
        </row>
        <row r="150">
          <cell r="H150" t="str">
            <v>105310-CES. RURAL PICHASCA</v>
          </cell>
          <cell r="I150">
            <v>4</v>
          </cell>
          <cell r="J150">
            <v>0</v>
          </cell>
          <cell r="K150">
            <v>1</v>
          </cell>
          <cell r="L150">
            <v>0</v>
          </cell>
          <cell r="M150">
            <v>5</v>
          </cell>
        </row>
        <row r="151">
          <cell r="H151" t="str">
            <v>105409-P.S.R. EL CHAÑAR</v>
          </cell>
          <cell r="I151">
            <v>3</v>
          </cell>
          <cell r="J151">
            <v>0</v>
          </cell>
          <cell r="K151">
            <v>0</v>
          </cell>
          <cell r="L151">
            <v>1</v>
          </cell>
          <cell r="M151">
            <v>4</v>
          </cell>
        </row>
        <row r="152">
          <cell r="H152" t="str">
            <v>105410-P.S.R. HURTADO</v>
          </cell>
          <cell r="I152">
            <v>2</v>
          </cell>
          <cell r="J152">
            <v>5</v>
          </cell>
          <cell r="K152">
            <v>4</v>
          </cell>
          <cell r="L152">
            <v>3</v>
          </cell>
          <cell r="M152">
            <v>14</v>
          </cell>
        </row>
        <row r="153">
          <cell r="H153" t="str">
            <v>105411-P.S.R. LAS BREAS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</row>
        <row r="154">
          <cell r="H154" t="str">
            <v>105413-P.S.R. SAMO ALTO</v>
          </cell>
          <cell r="I154">
            <v>2</v>
          </cell>
          <cell r="J154">
            <v>2</v>
          </cell>
          <cell r="K154">
            <v>1</v>
          </cell>
          <cell r="L154">
            <v>4</v>
          </cell>
          <cell r="M154">
            <v>9</v>
          </cell>
        </row>
        <row r="155">
          <cell r="H155" t="str">
            <v>105414-P.S.R. SERON</v>
          </cell>
          <cell r="I155">
            <v>2</v>
          </cell>
          <cell r="J155">
            <v>2</v>
          </cell>
          <cell r="K155">
            <v>0</v>
          </cell>
          <cell r="L155">
            <v>0</v>
          </cell>
          <cell r="M155">
            <v>2</v>
          </cell>
        </row>
        <row r="156">
          <cell r="H156" t="str">
            <v>105503-P.S.R. TABAQUEROS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H157" t="str">
            <v>Total general</v>
          </cell>
          <cell r="I157">
            <v>923</v>
          </cell>
          <cell r="J157">
            <v>1062</v>
          </cell>
          <cell r="K157">
            <v>1438</v>
          </cell>
          <cell r="L157">
            <v>1064</v>
          </cell>
          <cell r="M157">
            <v>4487</v>
          </cell>
        </row>
      </sheetData>
      <sheetData sheetId="14">
        <row r="3">
          <cell r="H3" t="str">
            <v>Suma de Total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77</v>
          </cell>
          <cell r="M5">
            <v>300</v>
          </cell>
          <cell r="AA5" t="str">
            <v>04101-LA SERENA</v>
          </cell>
          <cell r="AB5">
            <v>21</v>
          </cell>
          <cell r="AC5">
            <v>5</v>
          </cell>
          <cell r="AD5">
            <v>16</v>
          </cell>
          <cell r="AE5">
            <v>23</v>
          </cell>
          <cell r="AF5">
            <v>65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47</v>
          </cell>
          <cell r="AA6" t="str">
            <v>105300-CES. CARDENAL CARO</v>
          </cell>
          <cell r="AB6">
            <v>5</v>
          </cell>
          <cell r="AC6">
            <v>4</v>
          </cell>
          <cell r="AD6">
            <v>3</v>
          </cell>
          <cell r="AE6">
            <v>5</v>
          </cell>
          <cell r="AF6">
            <v>17</v>
          </cell>
        </row>
        <row r="7">
          <cell r="H7" t="str">
            <v>105301-CES. LAS COMPAÑIAS</v>
          </cell>
          <cell r="I7">
            <v>14</v>
          </cell>
          <cell r="J7">
            <v>14</v>
          </cell>
          <cell r="K7">
            <v>21</v>
          </cell>
          <cell r="L7">
            <v>12</v>
          </cell>
          <cell r="M7">
            <v>47</v>
          </cell>
          <cell r="AA7" t="str">
            <v>105301-CES. LAS COMPAÑIAS</v>
          </cell>
          <cell r="AB7">
            <v>13</v>
          </cell>
          <cell r="AC7">
            <v>0</v>
          </cell>
          <cell r="AD7">
            <v>11</v>
          </cell>
          <cell r="AE7">
            <v>12</v>
          </cell>
          <cell r="AF7">
            <v>36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53</v>
          </cell>
          <cell r="AA8" t="str">
            <v>105302-CES. PEDRO AGUIRRE C.</v>
          </cell>
          <cell r="AB8">
            <v>0</v>
          </cell>
          <cell r="AC8">
            <v>1</v>
          </cell>
          <cell r="AD8">
            <v>2</v>
          </cell>
          <cell r="AE8">
            <v>1</v>
          </cell>
          <cell r="AF8">
            <v>4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38</v>
          </cell>
          <cell r="AA9" t="str">
            <v>105319-CES. CARDENAL R.S.H.</v>
          </cell>
          <cell r="AB9">
            <v>38</v>
          </cell>
          <cell r="AC9">
            <v>38</v>
          </cell>
          <cell r="AD9">
            <v>38</v>
          </cell>
          <cell r="AE9">
            <v>4</v>
          </cell>
          <cell r="AF9">
            <v>4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50</v>
          </cell>
          <cell r="AA10" t="str">
            <v>105325-CESFAM JUAN PABLO II</v>
          </cell>
          <cell r="AB10">
            <v>1</v>
          </cell>
          <cell r="AC10">
            <v>1</v>
          </cell>
          <cell r="AD10">
            <v>1</v>
          </cell>
          <cell r="AE10">
            <v>1</v>
          </cell>
          <cell r="AF10">
            <v>1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37</v>
          </cell>
          <cell r="AA11" t="str">
            <v xml:space="preserve">105400-P.S.R. ALGARROBITO            </v>
          </cell>
          <cell r="AB11">
            <v>1</v>
          </cell>
          <cell r="AC11">
            <v>1</v>
          </cell>
          <cell r="AD11">
            <v>1</v>
          </cell>
          <cell r="AE11">
            <v>1</v>
          </cell>
          <cell r="AF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>
            <v>4</v>
          </cell>
          <cell r="AA12" t="str">
            <v>105700-CECOF VILLA EL INDIO</v>
          </cell>
          <cell r="AB12">
            <v>4</v>
          </cell>
          <cell r="AC12">
            <v>4</v>
          </cell>
          <cell r="AD12">
            <v>4</v>
          </cell>
          <cell r="AE12">
            <v>0</v>
          </cell>
          <cell r="AF12">
            <v>0</v>
          </cell>
        </row>
        <row r="13">
          <cell r="H13" t="str">
            <v>105401-P.S.R. LAS ROJAS</v>
          </cell>
          <cell r="I13">
            <v>0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AA13" t="str">
            <v>105701-CECOF VILLA ALEMANIA</v>
          </cell>
          <cell r="AB13">
            <v>1</v>
          </cell>
          <cell r="AC13">
            <v>1</v>
          </cell>
          <cell r="AD13">
            <v>0</v>
          </cell>
          <cell r="AE13">
            <v>0</v>
          </cell>
          <cell r="AF13">
            <v>1</v>
          </cell>
        </row>
        <row r="14">
          <cell r="H14" t="str">
            <v>105402-P.S.R. EL ROMERO</v>
          </cell>
          <cell r="I14">
            <v>1</v>
          </cell>
          <cell r="J14">
            <v>1</v>
          </cell>
          <cell r="K14">
            <v>1</v>
          </cell>
          <cell r="L14">
            <v>1</v>
          </cell>
          <cell r="M14">
            <v>1</v>
          </cell>
          <cell r="AA14" t="str">
            <v>105702-CECOF VILLA LAMBERT</v>
          </cell>
          <cell r="AB14">
            <v>1</v>
          </cell>
          <cell r="AC14">
            <v>1</v>
          </cell>
          <cell r="AD14">
            <v>0</v>
          </cell>
          <cell r="AE14">
            <v>1</v>
          </cell>
          <cell r="AF14">
            <v>1</v>
          </cell>
        </row>
        <row r="15">
          <cell r="H15" t="str">
            <v>105700-CECOF VILLA EL INDIO</v>
          </cell>
          <cell r="I15">
            <v>3</v>
          </cell>
          <cell r="J15">
            <v>0</v>
          </cell>
          <cell r="K15">
            <v>3</v>
          </cell>
          <cell r="L15">
            <v>3</v>
          </cell>
          <cell r="M15">
            <v>9</v>
          </cell>
          <cell r="AA15" t="str">
            <v>04102-COQUIMBO</v>
          </cell>
          <cell r="AB15">
            <v>11</v>
          </cell>
          <cell r="AC15">
            <v>0</v>
          </cell>
          <cell r="AD15">
            <v>8</v>
          </cell>
          <cell r="AE15">
            <v>14</v>
          </cell>
          <cell r="AF15">
            <v>33</v>
          </cell>
        </row>
        <row r="16">
          <cell r="H16" t="str">
            <v>105701-CECOF VILLA ALEMANIA</v>
          </cell>
          <cell r="I16">
            <v>3</v>
          </cell>
          <cell r="J16">
            <v>0</v>
          </cell>
          <cell r="K16">
            <v>0</v>
          </cell>
          <cell r="L16">
            <v>1</v>
          </cell>
          <cell r="M16">
            <v>4</v>
          </cell>
          <cell r="AA16" t="str">
            <v>105303-CES. SAN JUAN</v>
          </cell>
          <cell r="AB16">
            <v>1</v>
          </cell>
          <cell r="AC16">
            <v>1</v>
          </cell>
          <cell r="AD16">
            <v>0</v>
          </cell>
          <cell r="AE16">
            <v>0</v>
          </cell>
          <cell r="AF16">
            <v>1</v>
          </cell>
        </row>
        <row r="17">
          <cell r="H17" t="str">
            <v>105702-CECOF VILLA LAMBERT</v>
          </cell>
          <cell r="I17">
            <v>3</v>
          </cell>
          <cell r="J17">
            <v>1</v>
          </cell>
          <cell r="K17">
            <v>5</v>
          </cell>
          <cell r="L17">
            <v>5</v>
          </cell>
          <cell r="M17">
            <v>9</v>
          </cell>
          <cell r="AA17" t="str">
            <v>105304-CES. SANTA CECILIA</v>
          </cell>
          <cell r="AB17">
            <v>0</v>
          </cell>
          <cell r="AC17">
            <v>0</v>
          </cell>
          <cell r="AD17">
            <v>0</v>
          </cell>
          <cell r="AE17">
            <v>6</v>
          </cell>
          <cell r="AF17">
            <v>6</v>
          </cell>
        </row>
        <row r="18">
          <cell r="H18" t="str">
            <v>04102-COQUIMBO</v>
          </cell>
          <cell r="I18">
            <v>114</v>
          </cell>
          <cell r="J18">
            <v>89</v>
          </cell>
          <cell r="K18">
            <v>89</v>
          </cell>
          <cell r="L18">
            <v>68</v>
          </cell>
          <cell r="M18">
            <v>360</v>
          </cell>
          <cell r="AA18" t="str">
            <v>105305-CES. TIERRAS BLANCAS</v>
          </cell>
          <cell r="AB18">
            <v>5</v>
          </cell>
          <cell r="AC18">
            <v>0</v>
          </cell>
          <cell r="AD18">
            <v>1</v>
          </cell>
          <cell r="AE18">
            <v>2</v>
          </cell>
          <cell r="AF18">
            <v>8</v>
          </cell>
        </row>
        <row r="19">
          <cell r="H19" t="str">
            <v>105303-CES. SAN JUAN</v>
          </cell>
          <cell r="I19">
            <v>16</v>
          </cell>
          <cell r="J19">
            <v>21</v>
          </cell>
          <cell r="K19">
            <v>10</v>
          </cell>
          <cell r="L19">
            <v>8</v>
          </cell>
          <cell r="M19">
            <v>55</v>
          </cell>
          <cell r="AA19" t="str">
            <v>105321-CES. RURAL  TONGOY</v>
          </cell>
          <cell r="AB19">
            <v>55</v>
          </cell>
          <cell r="AC19">
            <v>55</v>
          </cell>
          <cell r="AD19">
            <v>0</v>
          </cell>
          <cell r="AE19">
            <v>0</v>
          </cell>
          <cell r="AF19">
            <v>0</v>
          </cell>
        </row>
        <row r="20">
          <cell r="H20" t="str">
            <v>105304-CES. SANTA CECILIA</v>
          </cell>
          <cell r="I20">
            <v>13</v>
          </cell>
          <cell r="J20">
            <v>11</v>
          </cell>
          <cell r="K20">
            <v>9</v>
          </cell>
          <cell r="L20">
            <v>12</v>
          </cell>
          <cell r="M20">
            <v>45</v>
          </cell>
          <cell r="AA20" t="str">
            <v>105323-CES. DR. SERGIO AGUILAR</v>
          </cell>
          <cell r="AB20">
            <v>3</v>
          </cell>
          <cell r="AC20">
            <v>3</v>
          </cell>
          <cell r="AD20">
            <v>7</v>
          </cell>
          <cell r="AE20">
            <v>6</v>
          </cell>
          <cell r="AF20">
            <v>16</v>
          </cell>
        </row>
        <row r="21">
          <cell r="H21" t="str">
            <v>105305-CES. TIERRAS BLANCAS</v>
          </cell>
          <cell r="I21">
            <v>32</v>
          </cell>
          <cell r="J21">
            <v>22</v>
          </cell>
          <cell r="K21">
            <v>45</v>
          </cell>
          <cell r="L21">
            <v>31</v>
          </cell>
          <cell r="M21">
            <v>130</v>
          </cell>
          <cell r="AA21" t="str">
            <v>105406-P.S.R. PAN DE AZUCAR</v>
          </cell>
          <cell r="AB21">
            <v>2</v>
          </cell>
          <cell r="AC21">
            <v>0</v>
          </cell>
          <cell r="AD21">
            <v>0</v>
          </cell>
          <cell r="AE21">
            <v>0</v>
          </cell>
          <cell r="AF21">
            <v>2</v>
          </cell>
        </row>
        <row r="22">
          <cell r="H22" t="str">
            <v>105321-CES. RURAL  TONGOY</v>
          </cell>
          <cell r="I22">
            <v>1</v>
          </cell>
          <cell r="J22">
            <v>1</v>
          </cell>
          <cell r="K22">
            <v>1</v>
          </cell>
          <cell r="L22">
            <v>1</v>
          </cell>
          <cell r="M22">
            <v>3</v>
          </cell>
          <cell r="AA22" t="str">
            <v>105705-CECOF EL ALBA</v>
          </cell>
          <cell r="AB22">
            <v>3</v>
          </cell>
          <cell r="AC22">
            <v>3</v>
          </cell>
          <cell r="AD22">
            <v>0</v>
          </cell>
          <cell r="AE22">
            <v>0</v>
          </cell>
          <cell r="AF22">
            <v>0</v>
          </cell>
        </row>
        <row r="23">
          <cell r="H23" t="str">
            <v>105323-CES. DR. SERGIO AGUILAR</v>
          </cell>
          <cell r="I23">
            <v>41</v>
          </cell>
          <cell r="J23">
            <v>25</v>
          </cell>
          <cell r="K23">
            <v>18</v>
          </cell>
          <cell r="L23">
            <v>11</v>
          </cell>
          <cell r="M23">
            <v>95</v>
          </cell>
          <cell r="AA23" t="str">
            <v>04103-ANDACOLLO</v>
          </cell>
          <cell r="AB23">
            <v>1</v>
          </cell>
          <cell r="AC23">
            <v>1</v>
          </cell>
          <cell r="AD23">
            <v>4</v>
          </cell>
          <cell r="AE23">
            <v>0</v>
          </cell>
          <cell r="AF23">
            <v>6</v>
          </cell>
        </row>
        <row r="24">
          <cell r="H24" t="str">
            <v>105405-P.S.R. GUANAQUEROS</v>
          </cell>
          <cell r="I24">
            <v>1</v>
          </cell>
          <cell r="J24">
            <v>1</v>
          </cell>
          <cell r="K24">
            <v>1</v>
          </cell>
          <cell r="L24">
            <v>2</v>
          </cell>
          <cell r="M24">
            <v>4</v>
          </cell>
          <cell r="AA24" t="str">
            <v>105106-HOSPITAL ANDACOLLO</v>
          </cell>
          <cell r="AB24">
            <v>1</v>
          </cell>
          <cell r="AC24">
            <v>1</v>
          </cell>
          <cell r="AD24">
            <v>4</v>
          </cell>
          <cell r="AE24">
            <v>0</v>
          </cell>
          <cell r="AF24">
            <v>6</v>
          </cell>
        </row>
        <row r="25">
          <cell r="H25" t="str">
            <v>105406-P.S.R. PAN DE AZUCAR</v>
          </cell>
          <cell r="I25">
            <v>6</v>
          </cell>
          <cell r="J25">
            <v>3</v>
          </cell>
          <cell r="K25">
            <v>3</v>
          </cell>
          <cell r="L25">
            <v>3</v>
          </cell>
          <cell r="M25">
            <v>15</v>
          </cell>
          <cell r="AA25" t="str">
            <v>04105-PAIHUANO</v>
          </cell>
          <cell r="AB25">
            <v>15</v>
          </cell>
          <cell r="AC25">
            <v>15</v>
          </cell>
          <cell r="AD25">
            <v>0</v>
          </cell>
          <cell r="AE25">
            <v>0</v>
          </cell>
          <cell r="AF25">
            <v>0</v>
          </cell>
        </row>
        <row r="26">
          <cell r="H26" t="str">
            <v>105407-P.S.R. TAMBILLOS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AA26" t="str">
            <v>105306-CES. PAIHUANO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</row>
        <row r="27">
          <cell r="H27" t="str">
            <v>105705-CECOF EL ALBA</v>
          </cell>
          <cell r="I27">
            <v>1</v>
          </cell>
          <cell r="J27">
            <v>2</v>
          </cell>
          <cell r="K27">
            <v>2</v>
          </cell>
          <cell r="L27">
            <v>2</v>
          </cell>
          <cell r="M27">
            <v>5</v>
          </cell>
          <cell r="AA27" t="str">
            <v>04106-VICUÑA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</row>
        <row r="28">
          <cell r="H28" t="str">
            <v>200273-CECOF PUNTA MIRA</v>
          </cell>
          <cell r="I28">
            <v>3</v>
          </cell>
          <cell r="J28">
            <v>5</v>
          </cell>
          <cell r="K28">
            <v>5</v>
          </cell>
          <cell r="L28">
            <v>5</v>
          </cell>
          <cell r="M28">
            <v>8</v>
          </cell>
          <cell r="AA28" t="str">
            <v>105107-HOSPITAL 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</row>
        <row r="29">
          <cell r="H29" t="str">
            <v>04103-ANDACOLLO</v>
          </cell>
          <cell r="I29">
            <v>1</v>
          </cell>
          <cell r="J29">
            <v>2</v>
          </cell>
          <cell r="K29">
            <v>5</v>
          </cell>
          <cell r="L29">
            <v>5</v>
          </cell>
          <cell r="M29">
            <v>13</v>
          </cell>
          <cell r="AA29" t="str">
            <v>105467-P.S.R. DIAGUITAS</v>
          </cell>
          <cell r="AB29">
            <v>13</v>
          </cell>
          <cell r="AC29">
            <v>13</v>
          </cell>
          <cell r="AD29">
            <v>0</v>
          </cell>
          <cell r="AE29">
            <v>0</v>
          </cell>
          <cell r="AF29">
            <v>0</v>
          </cell>
        </row>
        <row r="30">
          <cell r="H30" t="str">
            <v>105106-HOSPITAL ANDACOLLO</v>
          </cell>
          <cell r="I30">
            <v>1</v>
          </cell>
          <cell r="J30">
            <v>2</v>
          </cell>
          <cell r="K30">
            <v>5</v>
          </cell>
          <cell r="L30">
            <v>5</v>
          </cell>
          <cell r="M30">
            <v>13</v>
          </cell>
          <cell r="AA30" t="str">
            <v>04201-ILLAPEL</v>
          </cell>
          <cell r="AB30">
            <v>6</v>
          </cell>
          <cell r="AC30">
            <v>1</v>
          </cell>
          <cell r="AD30">
            <v>7</v>
          </cell>
          <cell r="AE30">
            <v>0</v>
          </cell>
          <cell r="AF30">
            <v>14</v>
          </cell>
        </row>
        <row r="31">
          <cell r="H31" t="str">
            <v>04104-LA HIGUERA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AA31" t="str">
            <v>105103-HOSPITAL ILLAPEL</v>
          </cell>
          <cell r="AB31">
            <v>6</v>
          </cell>
          <cell r="AC31">
            <v>0</v>
          </cell>
          <cell r="AD31">
            <v>6</v>
          </cell>
          <cell r="AE31">
            <v>0</v>
          </cell>
          <cell r="AF31">
            <v>12</v>
          </cell>
        </row>
        <row r="32">
          <cell r="H32" t="str">
            <v xml:space="preserve">105500-P.S.R. CALETA HORNOS        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AA32" t="str">
            <v>105444-P.S.R. HUINTIL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</row>
        <row r="33">
          <cell r="H33" t="str">
            <v>04105-PAIHUANO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AA33" t="str">
            <v>105485-P.S.R. PLAN DE HORNOS</v>
          </cell>
          <cell r="AB33">
            <v>0</v>
          </cell>
          <cell r="AC33">
            <v>0</v>
          </cell>
          <cell r="AD33">
            <v>1</v>
          </cell>
          <cell r="AE33">
            <v>1</v>
          </cell>
          <cell r="AF33">
            <v>1</v>
          </cell>
        </row>
        <row r="34">
          <cell r="H34" t="str">
            <v>105306-CES. PAIHUANO</v>
          </cell>
          <cell r="I34">
            <v>1</v>
          </cell>
          <cell r="J34">
            <v>1</v>
          </cell>
          <cell r="K34">
            <v>0</v>
          </cell>
          <cell r="L34">
            <v>0</v>
          </cell>
          <cell r="M34">
            <v>0</v>
          </cell>
          <cell r="AA34" t="str">
            <v>105487-P.S.R. CAÑAS UNO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</row>
        <row r="35">
          <cell r="H35" t="str">
            <v>04106-VICUÑA</v>
          </cell>
          <cell r="I35">
            <v>6</v>
          </cell>
          <cell r="J35">
            <v>5</v>
          </cell>
          <cell r="K35">
            <v>12</v>
          </cell>
          <cell r="L35">
            <v>10</v>
          </cell>
          <cell r="M35">
            <v>33</v>
          </cell>
          <cell r="AA35" t="str">
            <v>105496-P.S.R. PINTACURA SUR</v>
          </cell>
          <cell r="AB35">
            <v>33</v>
          </cell>
          <cell r="AC35">
            <v>1</v>
          </cell>
          <cell r="AD35">
            <v>1</v>
          </cell>
          <cell r="AE35">
            <v>1</v>
          </cell>
          <cell r="AF35">
            <v>1</v>
          </cell>
        </row>
        <row r="36">
          <cell r="H36" t="str">
            <v>105107-HOSPITAL VICUÑA</v>
          </cell>
          <cell r="I36">
            <v>5</v>
          </cell>
          <cell r="J36">
            <v>5</v>
          </cell>
          <cell r="K36">
            <v>10</v>
          </cell>
          <cell r="L36">
            <v>5</v>
          </cell>
          <cell r="M36">
            <v>25</v>
          </cell>
          <cell r="AA36" t="str">
            <v>04202-CANELA</v>
          </cell>
          <cell r="AB36">
            <v>0</v>
          </cell>
          <cell r="AC36">
            <v>0</v>
          </cell>
          <cell r="AD36">
            <v>1</v>
          </cell>
          <cell r="AE36">
            <v>1</v>
          </cell>
          <cell r="AF36">
            <v>2</v>
          </cell>
        </row>
        <row r="37">
          <cell r="H37" t="str">
            <v>105467-P.S.R. DIAGUITAS</v>
          </cell>
          <cell r="I37">
            <v>2</v>
          </cell>
          <cell r="J37">
            <v>2</v>
          </cell>
          <cell r="K37">
            <v>2</v>
          </cell>
          <cell r="L37">
            <v>2</v>
          </cell>
          <cell r="M37">
            <v>2</v>
          </cell>
          <cell r="AA37" t="str">
            <v>105309-CES. RURAL CANELA</v>
          </cell>
          <cell r="AB37">
            <v>2</v>
          </cell>
          <cell r="AC37">
            <v>0</v>
          </cell>
          <cell r="AD37">
            <v>1</v>
          </cell>
          <cell r="AE37">
            <v>1</v>
          </cell>
          <cell r="AF37">
            <v>2</v>
          </cell>
        </row>
        <row r="38">
          <cell r="H38" t="str">
            <v>105468-P.S.R. EL MOLLE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AA38" t="str">
            <v xml:space="preserve">105450-P.S.R. MINCHA NORTE            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</row>
        <row r="39">
          <cell r="H39" t="str">
            <v>105469-P.S.R. EL TAMBO</v>
          </cell>
          <cell r="I39">
            <v>0</v>
          </cell>
          <cell r="J39">
            <v>0</v>
          </cell>
          <cell r="K39">
            <v>0</v>
          </cell>
          <cell r="L39">
            <v>1</v>
          </cell>
          <cell r="M39">
            <v>1</v>
          </cell>
          <cell r="AA39" t="str">
            <v>105484-P.S.R. HUENTELAUQUEN</v>
          </cell>
          <cell r="AB39">
            <v>1</v>
          </cell>
          <cell r="AC39">
            <v>1</v>
          </cell>
          <cell r="AD39">
            <v>1</v>
          </cell>
          <cell r="AE39">
            <v>0</v>
          </cell>
          <cell r="AF39">
            <v>0</v>
          </cell>
        </row>
        <row r="40">
          <cell r="H40" t="str">
            <v>105471-P.S.R. PERALILLO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AA40" t="str">
            <v>105493-P.S.R. MINCHA SUR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</row>
        <row r="41">
          <cell r="H41" t="str">
            <v>105472-P.S.R. RIVADAVIA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AA41" t="str">
            <v>04203-LOS VILOS</v>
          </cell>
          <cell r="AB41">
            <v>3</v>
          </cell>
          <cell r="AC41">
            <v>5</v>
          </cell>
          <cell r="AD41">
            <v>7</v>
          </cell>
          <cell r="AE41">
            <v>7</v>
          </cell>
          <cell r="AF41">
            <v>15</v>
          </cell>
        </row>
        <row r="42">
          <cell r="H42" t="str">
            <v>105473-P.S.R. TALCUNA</v>
          </cell>
          <cell r="I42">
            <v>1</v>
          </cell>
          <cell r="J42">
            <v>1</v>
          </cell>
          <cell r="K42">
            <v>1</v>
          </cell>
          <cell r="L42">
            <v>1</v>
          </cell>
          <cell r="M42">
            <v>2</v>
          </cell>
          <cell r="AA42" t="str">
            <v>105108-HOSPITAL LOS VILOS</v>
          </cell>
          <cell r="AB42">
            <v>3</v>
          </cell>
          <cell r="AC42">
            <v>5</v>
          </cell>
          <cell r="AD42">
            <v>7</v>
          </cell>
          <cell r="AE42">
            <v>7</v>
          </cell>
          <cell r="AF42">
            <v>15</v>
          </cell>
        </row>
        <row r="43">
          <cell r="H43" t="str">
            <v>105474-P.S.R. CHAPILCA</v>
          </cell>
          <cell r="I43">
            <v>15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AA43" t="str">
            <v xml:space="preserve">105478-P.S.R. CAIMANES                   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</row>
        <row r="44">
          <cell r="H44" t="str">
            <v>105502-P.S.R. CALINGASTA</v>
          </cell>
          <cell r="I44">
            <v>0</v>
          </cell>
          <cell r="J44">
            <v>0</v>
          </cell>
          <cell r="K44">
            <v>1</v>
          </cell>
          <cell r="L44">
            <v>2</v>
          </cell>
          <cell r="M44">
            <v>3</v>
          </cell>
          <cell r="AA44" t="str">
            <v>105480-P.S.R. QUILIMARI</v>
          </cell>
          <cell r="AB44">
            <v>3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</row>
        <row r="45">
          <cell r="H45" t="str">
            <v>04201-ILLAPEL</v>
          </cell>
          <cell r="I45">
            <v>8</v>
          </cell>
          <cell r="J45">
            <v>9</v>
          </cell>
          <cell r="K45">
            <v>17</v>
          </cell>
          <cell r="L45">
            <v>9</v>
          </cell>
          <cell r="M45">
            <v>43</v>
          </cell>
          <cell r="AA45" t="str">
            <v>04204-SALAMANCA</v>
          </cell>
          <cell r="AB45">
            <v>0</v>
          </cell>
          <cell r="AC45">
            <v>1</v>
          </cell>
          <cell r="AD45">
            <v>3</v>
          </cell>
          <cell r="AE45">
            <v>7</v>
          </cell>
          <cell r="AF45">
            <v>11</v>
          </cell>
        </row>
        <row r="46">
          <cell r="H46" t="str">
            <v>105103-HOSPITAL ILLAPEL</v>
          </cell>
          <cell r="I46">
            <v>5</v>
          </cell>
          <cell r="J46">
            <v>4</v>
          </cell>
          <cell r="K46">
            <v>11</v>
          </cell>
          <cell r="L46">
            <v>2</v>
          </cell>
          <cell r="M46">
            <v>22</v>
          </cell>
          <cell r="AA46" t="str">
            <v>105104-HOSPITAL SALAMANCA</v>
          </cell>
          <cell r="AB46">
            <v>22</v>
          </cell>
          <cell r="AC46">
            <v>1</v>
          </cell>
          <cell r="AD46">
            <v>1</v>
          </cell>
          <cell r="AE46">
            <v>7</v>
          </cell>
          <cell r="AF46">
            <v>9</v>
          </cell>
        </row>
        <row r="47">
          <cell r="H47" t="str">
            <v>105326-CESFAM SAN RAFAEL</v>
          </cell>
          <cell r="I47">
            <v>2</v>
          </cell>
          <cell r="J47">
            <v>4</v>
          </cell>
          <cell r="K47">
            <v>2</v>
          </cell>
          <cell r="L47">
            <v>6</v>
          </cell>
          <cell r="M47">
            <v>14</v>
          </cell>
          <cell r="AA47" t="str">
            <v xml:space="preserve">105452-P.S.R. CUNCUMEN                 </v>
          </cell>
          <cell r="AB47">
            <v>14</v>
          </cell>
          <cell r="AC47">
            <v>0</v>
          </cell>
          <cell r="AD47">
            <v>1</v>
          </cell>
          <cell r="AE47">
            <v>0</v>
          </cell>
          <cell r="AF47">
            <v>1</v>
          </cell>
        </row>
        <row r="48">
          <cell r="H48" t="str">
            <v xml:space="preserve">105443-P.S.R. CARCAMO                   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0</v>
          </cell>
          <cell r="AA48" t="str">
            <v>105453-P.S.R. TRANQUILLA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</row>
        <row r="49">
          <cell r="H49" t="str">
            <v>105444-P.S.R. HUINTIL</v>
          </cell>
          <cell r="I49">
            <v>0</v>
          </cell>
          <cell r="J49">
            <v>0</v>
          </cell>
          <cell r="K49">
            <v>0</v>
          </cell>
          <cell r="L49">
            <v>1</v>
          </cell>
          <cell r="M49">
            <v>1</v>
          </cell>
          <cell r="AA49" t="str">
            <v>105454-P.S.R. CUNLAGUA</v>
          </cell>
          <cell r="AB49">
            <v>1</v>
          </cell>
          <cell r="AC49">
            <v>1</v>
          </cell>
          <cell r="AD49">
            <v>0</v>
          </cell>
          <cell r="AE49">
            <v>0</v>
          </cell>
          <cell r="AF49">
            <v>0</v>
          </cell>
        </row>
        <row r="50">
          <cell r="H50" t="str">
            <v>105445-P.S.R. LIMAHUIDA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AA50" t="str">
            <v>105455-P.S.R. CHILLEPIN</v>
          </cell>
          <cell r="AB50">
            <v>0</v>
          </cell>
          <cell r="AC50">
            <v>0</v>
          </cell>
          <cell r="AD50">
            <v>1</v>
          </cell>
          <cell r="AE50">
            <v>0</v>
          </cell>
          <cell r="AF50">
            <v>1</v>
          </cell>
        </row>
        <row r="51">
          <cell r="H51" t="str">
            <v>105485-P.S.R. PLAN DE HORNOS</v>
          </cell>
          <cell r="I51">
            <v>1</v>
          </cell>
          <cell r="J51">
            <v>1</v>
          </cell>
          <cell r="K51">
            <v>2</v>
          </cell>
          <cell r="L51">
            <v>2</v>
          </cell>
          <cell r="M51">
            <v>2</v>
          </cell>
          <cell r="AA51" t="str">
            <v>105457-P.S.R. SAN AGUSTIN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</row>
        <row r="52">
          <cell r="H52" t="str">
            <v>105496-P.S.R. PINTACURA SUR</v>
          </cell>
          <cell r="I52">
            <v>1</v>
          </cell>
          <cell r="J52">
            <v>1</v>
          </cell>
          <cell r="K52">
            <v>2</v>
          </cell>
          <cell r="L52">
            <v>2</v>
          </cell>
          <cell r="M52">
            <v>4</v>
          </cell>
          <cell r="AA52" t="str">
            <v>105458-P.S.R. TAHUINCO</v>
          </cell>
          <cell r="AB52">
            <v>4</v>
          </cell>
          <cell r="AC52">
            <v>4</v>
          </cell>
          <cell r="AD52">
            <v>0</v>
          </cell>
          <cell r="AE52">
            <v>0</v>
          </cell>
          <cell r="AF52">
            <v>0</v>
          </cell>
        </row>
        <row r="53">
          <cell r="H53" t="str">
            <v>04202-CANELA</v>
          </cell>
          <cell r="I53">
            <v>4</v>
          </cell>
          <cell r="J53">
            <v>0</v>
          </cell>
          <cell r="K53">
            <v>4</v>
          </cell>
          <cell r="L53">
            <v>3</v>
          </cell>
          <cell r="M53">
            <v>11</v>
          </cell>
          <cell r="AA53" t="str">
            <v>105491-P.S.R. QUELEN BAJO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</row>
        <row r="54">
          <cell r="H54" t="str">
            <v>105309-CES. RURAL CANELA</v>
          </cell>
          <cell r="I54">
            <v>3</v>
          </cell>
          <cell r="J54">
            <v>0</v>
          </cell>
          <cell r="K54">
            <v>3</v>
          </cell>
          <cell r="L54">
            <v>2</v>
          </cell>
          <cell r="M54">
            <v>8</v>
          </cell>
          <cell r="AA54" t="str">
            <v>105492-P.S.R. CAMISA</v>
          </cell>
          <cell r="AB54">
            <v>8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</row>
        <row r="55">
          <cell r="H55" t="str">
            <v xml:space="preserve">105450-P.S.R. MINCHA NORTE            </v>
          </cell>
          <cell r="I55">
            <v>1</v>
          </cell>
          <cell r="J55">
            <v>1</v>
          </cell>
          <cell r="K55">
            <v>1</v>
          </cell>
          <cell r="L55">
            <v>1</v>
          </cell>
          <cell r="M55">
            <v>2</v>
          </cell>
          <cell r="AA55" t="str">
            <v>105501-P.S.R. ARBOLEDA GRANDE</v>
          </cell>
          <cell r="AB55">
            <v>2</v>
          </cell>
          <cell r="AC55">
            <v>2</v>
          </cell>
          <cell r="AD55">
            <v>2</v>
          </cell>
          <cell r="AE55">
            <v>0</v>
          </cell>
          <cell r="AF55">
            <v>0</v>
          </cell>
        </row>
        <row r="56">
          <cell r="H56" t="str">
            <v>105451-P.S.R. AGUA FRIA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AA56" t="str">
            <v>04301-OVALLE</v>
          </cell>
          <cell r="AB56">
            <v>3</v>
          </cell>
          <cell r="AC56">
            <v>1</v>
          </cell>
          <cell r="AD56">
            <v>0</v>
          </cell>
          <cell r="AE56">
            <v>0</v>
          </cell>
          <cell r="AF56">
            <v>4</v>
          </cell>
        </row>
        <row r="57">
          <cell r="H57" t="str">
            <v>105484-P.S.R. HUENTELAUQUEN</v>
          </cell>
          <cell r="I57">
            <v>4</v>
          </cell>
          <cell r="J57">
            <v>4</v>
          </cell>
          <cell r="K57">
            <v>0</v>
          </cell>
          <cell r="L57">
            <v>1</v>
          </cell>
          <cell r="M57">
            <v>1</v>
          </cell>
          <cell r="AA57" t="str">
            <v>105315-CES. RURAL C. DE TAMAYA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</row>
        <row r="58">
          <cell r="H58" t="str">
            <v>105488-P.S.R. ESPIRITU SANTO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AA58" t="str">
            <v>105317-CES. JORGE JORDAN D.</v>
          </cell>
          <cell r="AB58">
            <v>1</v>
          </cell>
          <cell r="AC58">
            <v>1</v>
          </cell>
          <cell r="AD58">
            <v>0</v>
          </cell>
          <cell r="AE58">
            <v>0</v>
          </cell>
          <cell r="AF58">
            <v>1</v>
          </cell>
        </row>
        <row r="59">
          <cell r="H59" t="str">
            <v>04203-LOS VILOS</v>
          </cell>
          <cell r="I59">
            <v>4</v>
          </cell>
          <cell r="J59">
            <v>2</v>
          </cell>
          <cell r="K59">
            <v>8</v>
          </cell>
          <cell r="L59">
            <v>4</v>
          </cell>
          <cell r="M59">
            <v>18</v>
          </cell>
          <cell r="AA59" t="str">
            <v>105322-CES. MARCOS MACUADA</v>
          </cell>
          <cell r="AB59">
            <v>2</v>
          </cell>
          <cell r="AC59">
            <v>2</v>
          </cell>
          <cell r="AD59">
            <v>0</v>
          </cell>
          <cell r="AE59">
            <v>0</v>
          </cell>
          <cell r="AF59">
            <v>2</v>
          </cell>
        </row>
        <row r="60">
          <cell r="H60" t="str">
            <v>105108-HOSPITAL LOS VILOS</v>
          </cell>
          <cell r="I60">
            <v>4</v>
          </cell>
          <cell r="J60">
            <v>1</v>
          </cell>
          <cell r="K60">
            <v>4</v>
          </cell>
          <cell r="L60">
            <v>4</v>
          </cell>
          <cell r="M60">
            <v>13</v>
          </cell>
          <cell r="AA60" t="str">
            <v>105324-CES. SOTAQUI</v>
          </cell>
          <cell r="AB60">
            <v>13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</row>
        <row r="61">
          <cell r="H61" t="str">
            <v xml:space="preserve">105478-P.S.R. CAIMANES                   </v>
          </cell>
          <cell r="I61">
            <v>0</v>
          </cell>
          <cell r="J61">
            <v>1</v>
          </cell>
          <cell r="K61">
            <v>3</v>
          </cell>
          <cell r="L61">
            <v>0</v>
          </cell>
          <cell r="M61">
            <v>4</v>
          </cell>
          <cell r="AA61" t="str">
            <v xml:space="preserve">105416-P.S.R. CAMARICO                  </v>
          </cell>
          <cell r="AB61">
            <v>4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</row>
        <row r="62">
          <cell r="H62" t="str">
            <v>105479-P.S.R. GUANGUALI</v>
          </cell>
          <cell r="I62">
            <v>0</v>
          </cell>
          <cell r="J62">
            <v>0</v>
          </cell>
          <cell r="K62">
            <v>1</v>
          </cell>
          <cell r="L62">
            <v>1</v>
          </cell>
          <cell r="M62">
            <v>1</v>
          </cell>
          <cell r="AA62" t="str">
            <v>105419-P.S.R. LAS SOSSAS</v>
          </cell>
          <cell r="AB62">
            <v>1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</row>
        <row r="63">
          <cell r="H63" t="str">
            <v>105480-P.S.R. QUILIMARI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AA63" t="str">
            <v>105420-P.S.R. LIMARI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</row>
        <row r="64">
          <cell r="H64" t="str">
            <v>04204-SALAMANCA</v>
          </cell>
          <cell r="I64">
            <v>13</v>
          </cell>
          <cell r="J64">
            <v>8</v>
          </cell>
          <cell r="K64">
            <v>11</v>
          </cell>
          <cell r="L64">
            <v>10</v>
          </cell>
          <cell r="M64">
            <v>42</v>
          </cell>
          <cell r="AA64" t="str">
            <v>105422-P.S.R. HORNILLOS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</row>
        <row r="65">
          <cell r="H65" t="str">
            <v>105104-HOSPITAL SALAMANCA</v>
          </cell>
          <cell r="I65">
            <v>9</v>
          </cell>
          <cell r="J65">
            <v>6</v>
          </cell>
          <cell r="K65">
            <v>8</v>
          </cell>
          <cell r="L65">
            <v>4</v>
          </cell>
          <cell r="M65">
            <v>27</v>
          </cell>
          <cell r="AA65" t="str">
            <v>105437-P.S.R. CHALINGA</v>
          </cell>
          <cell r="AB65">
            <v>27</v>
          </cell>
          <cell r="AC65">
            <v>1</v>
          </cell>
          <cell r="AD65">
            <v>1</v>
          </cell>
          <cell r="AE65">
            <v>0</v>
          </cell>
          <cell r="AF65">
            <v>1</v>
          </cell>
        </row>
        <row r="66">
          <cell r="H66" t="str">
            <v xml:space="preserve">105452-P.S.R. CUNCUMEN                 </v>
          </cell>
          <cell r="I66">
            <v>3</v>
          </cell>
          <cell r="J66">
            <v>1</v>
          </cell>
          <cell r="K66">
            <v>1</v>
          </cell>
          <cell r="L66">
            <v>2</v>
          </cell>
          <cell r="M66">
            <v>7</v>
          </cell>
          <cell r="AA66" t="str">
            <v>105439-P.S.R. CERRO BLANCO</v>
          </cell>
          <cell r="AB66">
            <v>7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</row>
        <row r="67">
          <cell r="H67" t="str">
            <v>105453-P.S.R. TRANQUILLA</v>
          </cell>
          <cell r="I67">
            <v>0</v>
          </cell>
          <cell r="J67">
            <v>0</v>
          </cell>
          <cell r="K67">
            <v>0</v>
          </cell>
          <cell r="L67">
            <v>2</v>
          </cell>
          <cell r="M67">
            <v>2</v>
          </cell>
          <cell r="AA67" t="str">
            <v>105507-P.S.R. HUAMALATA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</row>
        <row r="68">
          <cell r="H68" t="str">
            <v>105454-P.S.R. CUNLAGUA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AA68" t="str">
            <v>105510-P.S.R. RECOLETA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</row>
        <row r="69">
          <cell r="H69" t="str">
            <v>105455-P.S.R. CHILLEPIN</v>
          </cell>
          <cell r="I69">
            <v>1</v>
          </cell>
          <cell r="J69">
            <v>1</v>
          </cell>
          <cell r="K69">
            <v>2</v>
          </cell>
          <cell r="L69">
            <v>2</v>
          </cell>
          <cell r="M69">
            <v>6</v>
          </cell>
          <cell r="AA69" t="str">
            <v>04302-COMBARBALÁ</v>
          </cell>
          <cell r="AB69">
            <v>4</v>
          </cell>
          <cell r="AC69">
            <v>0</v>
          </cell>
          <cell r="AD69">
            <v>4</v>
          </cell>
          <cell r="AE69">
            <v>0</v>
          </cell>
          <cell r="AF69">
            <v>8</v>
          </cell>
        </row>
        <row r="70">
          <cell r="H70" t="str">
            <v>105456-P.S.R. LLIMPO</v>
          </cell>
          <cell r="I70">
            <v>8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AA70" t="str">
            <v>105105-HOSPITAL COMBARBALA</v>
          </cell>
          <cell r="AB70">
            <v>4</v>
          </cell>
          <cell r="AC70">
            <v>0</v>
          </cell>
          <cell r="AD70">
            <v>4</v>
          </cell>
          <cell r="AE70">
            <v>0</v>
          </cell>
          <cell r="AF70">
            <v>8</v>
          </cell>
        </row>
        <row r="71">
          <cell r="H71" t="str">
            <v>105458-P.S.R. TAHUINCO</v>
          </cell>
          <cell r="I71">
            <v>8</v>
          </cell>
          <cell r="J71">
            <v>8</v>
          </cell>
          <cell r="K71">
            <v>0</v>
          </cell>
          <cell r="L71">
            <v>0</v>
          </cell>
          <cell r="M71">
            <v>0</v>
          </cell>
          <cell r="AA71" t="str">
            <v>105434-P.S.R. SAN MARCOS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</row>
        <row r="72">
          <cell r="H72" t="str">
            <v>105492-P.S.R. CAMISA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AA72" t="str">
            <v>105441-P.S.R. MANQUEHUA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</row>
        <row r="73">
          <cell r="H73" t="str">
            <v>105501-P.S.R. ARBOLEDA GRANDE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AA73" t="str">
            <v>105461-P.S.R. EL HUACHO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</row>
        <row r="74">
          <cell r="H74" t="str">
            <v>04301-OVALLE</v>
          </cell>
          <cell r="I74">
            <v>29</v>
          </cell>
          <cell r="J74">
            <v>40</v>
          </cell>
          <cell r="K74">
            <v>38</v>
          </cell>
          <cell r="L74">
            <v>32</v>
          </cell>
          <cell r="M74">
            <v>139</v>
          </cell>
          <cell r="AA74" t="str">
            <v>105463-P.S.R. QUILITAPIA</v>
          </cell>
          <cell r="AB74">
            <v>139</v>
          </cell>
          <cell r="AC74">
            <v>139</v>
          </cell>
          <cell r="AD74">
            <v>0</v>
          </cell>
          <cell r="AE74">
            <v>0</v>
          </cell>
          <cell r="AF74">
            <v>0</v>
          </cell>
        </row>
        <row r="75">
          <cell r="H75" t="str">
            <v>105315-CES. RURAL C. DE TAMAYA</v>
          </cell>
          <cell r="I75">
            <v>10</v>
          </cell>
          <cell r="J75">
            <v>6</v>
          </cell>
          <cell r="K75">
            <v>2</v>
          </cell>
          <cell r="L75">
            <v>7</v>
          </cell>
          <cell r="M75">
            <v>25</v>
          </cell>
          <cell r="AA75" t="str">
            <v>105465-P.S.R. RAMADILLA</v>
          </cell>
          <cell r="AB75">
            <v>25</v>
          </cell>
          <cell r="AC75">
            <v>25</v>
          </cell>
          <cell r="AD75">
            <v>25</v>
          </cell>
          <cell r="AE75">
            <v>0</v>
          </cell>
          <cell r="AF75">
            <v>0</v>
          </cell>
        </row>
        <row r="76">
          <cell r="H76" t="str">
            <v>105317-CES. JORGE JORDAN D.</v>
          </cell>
          <cell r="I76">
            <v>7</v>
          </cell>
          <cell r="J76">
            <v>4</v>
          </cell>
          <cell r="K76">
            <v>7</v>
          </cell>
          <cell r="L76">
            <v>7</v>
          </cell>
          <cell r="M76">
            <v>25</v>
          </cell>
          <cell r="AA76" t="str">
            <v>04304-MONTE PATRIA</v>
          </cell>
          <cell r="AB76">
            <v>1</v>
          </cell>
          <cell r="AC76">
            <v>3</v>
          </cell>
          <cell r="AD76">
            <v>2</v>
          </cell>
          <cell r="AE76">
            <v>0</v>
          </cell>
          <cell r="AF76">
            <v>6</v>
          </cell>
        </row>
        <row r="77">
          <cell r="H77" t="str">
            <v>105322-CES. MARCOS MACUADA</v>
          </cell>
          <cell r="I77">
            <v>12</v>
          </cell>
          <cell r="J77">
            <v>20</v>
          </cell>
          <cell r="K77">
            <v>18</v>
          </cell>
          <cell r="L77">
            <v>17</v>
          </cell>
          <cell r="M77">
            <v>67</v>
          </cell>
          <cell r="AA77" t="str">
            <v>105307-CES. RURAL MONTE PATRIA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</row>
        <row r="78">
          <cell r="H78" t="str">
            <v>105324-CES. SOTAQUI</v>
          </cell>
          <cell r="I78">
            <v>0</v>
          </cell>
          <cell r="J78">
            <v>7</v>
          </cell>
          <cell r="K78">
            <v>5</v>
          </cell>
          <cell r="L78">
            <v>0</v>
          </cell>
          <cell r="M78">
            <v>12</v>
          </cell>
          <cell r="AA78" t="str">
            <v>105311-CES. RURAL CHAÑARAL ALTO</v>
          </cell>
          <cell r="AB78">
            <v>0</v>
          </cell>
          <cell r="AC78">
            <v>1</v>
          </cell>
          <cell r="AD78">
            <v>1</v>
          </cell>
          <cell r="AE78">
            <v>1</v>
          </cell>
          <cell r="AF78">
            <v>2</v>
          </cell>
        </row>
        <row r="79">
          <cell r="H79" t="str">
            <v>105415-P.S.R. BARRAZA</v>
          </cell>
          <cell r="I79">
            <v>2</v>
          </cell>
          <cell r="J79">
            <v>1</v>
          </cell>
          <cell r="K79">
            <v>1</v>
          </cell>
          <cell r="L79">
            <v>1</v>
          </cell>
          <cell r="M79">
            <v>1</v>
          </cell>
          <cell r="AA79" t="str">
            <v>105312-CES. RURAL CAREN</v>
          </cell>
          <cell r="AB79">
            <v>1</v>
          </cell>
          <cell r="AC79">
            <v>2</v>
          </cell>
          <cell r="AD79">
            <v>0</v>
          </cell>
          <cell r="AE79">
            <v>0</v>
          </cell>
          <cell r="AF79">
            <v>2</v>
          </cell>
        </row>
        <row r="80">
          <cell r="H80" t="str">
            <v xml:space="preserve">105416-P.S.R. CAMARICO                  </v>
          </cell>
          <cell r="I80">
            <v>0</v>
          </cell>
          <cell r="J80">
            <v>0</v>
          </cell>
          <cell r="K80">
            <v>1</v>
          </cell>
          <cell r="L80">
            <v>0</v>
          </cell>
          <cell r="M80">
            <v>1</v>
          </cell>
          <cell r="AA80" t="str">
            <v>105318-CES. RURAL EL PALQUI</v>
          </cell>
          <cell r="AB80">
            <v>1</v>
          </cell>
          <cell r="AC80">
            <v>0</v>
          </cell>
          <cell r="AD80">
            <v>0</v>
          </cell>
          <cell r="AE80">
            <v>0</v>
          </cell>
          <cell r="AF80">
            <v>1</v>
          </cell>
        </row>
        <row r="81">
          <cell r="H81" t="str">
            <v>105417-P.S.R. ALCONES BAJOS</v>
          </cell>
          <cell r="I81">
            <v>0</v>
          </cell>
          <cell r="J81">
            <v>0</v>
          </cell>
          <cell r="K81">
            <v>0</v>
          </cell>
          <cell r="L81">
            <v>1</v>
          </cell>
          <cell r="M81">
            <v>1</v>
          </cell>
          <cell r="AA81" t="str">
            <v>105428-P.S.R. HUATULAME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</row>
        <row r="82">
          <cell r="H82" t="str">
            <v>105419-P.S.R. LAS SOSSAS</v>
          </cell>
          <cell r="I82">
            <v>0</v>
          </cell>
          <cell r="J82">
            <v>0</v>
          </cell>
          <cell r="K82">
            <v>1</v>
          </cell>
          <cell r="L82">
            <v>1</v>
          </cell>
          <cell r="M82">
            <v>1</v>
          </cell>
          <cell r="AA82" t="str">
            <v>105432-P.S.R. RAPEL</v>
          </cell>
          <cell r="AB82">
            <v>1</v>
          </cell>
          <cell r="AC82">
            <v>1</v>
          </cell>
          <cell r="AD82">
            <v>1</v>
          </cell>
          <cell r="AE82">
            <v>1</v>
          </cell>
          <cell r="AF82">
            <v>1</v>
          </cell>
        </row>
        <row r="83">
          <cell r="H83" t="str">
            <v>105420-P.S.R. LIMARI</v>
          </cell>
          <cell r="I83">
            <v>0</v>
          </cell>
          <cell r="J83">
            <v>1</v>
          </cell>
          <cell r="K83">
            <v>1</v>
          </cell>
          <cell r="L83">
            <v>1</v>
          </cell>
          <cell r="M83">
            <v>2</v>
          </cell>
          <cell r="AA83" t="str">
            <v>105435-P.S.R. TULAHUEN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</row>
        <row r="84">
          <cell r="H84" t="str">
            <v>105507-P.S.R. HUAMALATA</v>
          </cell>
          <cell r="I84">
            <v>0</v>
          </cell>
          <cell r="J84">
            <v>1</v>
          </cell>
          <cell r="K84">
            <v>0</v>
          </cell>
          <cell r="L84">
            <v>0</v>
          </cell>
          <cell r="M84">
            <v>1</v>
          </cell>
          <cell r="AA84" t="str">
            <v>105436-P.S.R. EL MAITEN</v>
          </cell>
          <cell r="AB84">
            <v>1</v>
          </cell>
          <cell r="AC84">
            <v>1</v>
          </cell>
          <cell r="AD84">
            <v>1</v>
          </cell>
          <cell r="AE84">
            <v>0</v>
          </cell>
          <cell r="AF84">
            <v>0</v>
          </cell>
        </row>
        <row r="85">
          <cell r="H85" t="str">
            <v>105510-P.S.R. RECOLETA</v>
          </cell>
          <cell r="I85">
            <v>0</v>
          </cell>
          <cell r="J85">
            <v>0</v>
          </cell>
          <cell r="K85">
            <v>3</v>
          </cell>
          <cell r="L85">
            <v>0</v>
          </cell>
          <cell r="M85">
            <v>3</v>
          </cell>
          <cell r="AA85" t="str">
            <v>04304-PUNITAQUI</v>
          </cell>
          <cell r="AB85">
            <v>2</v>
          </cell>
          <cell r="AC85">
            <v>0</v>
          </cell>
          <cell r="AD85">
            <v>1</v>
          </cell>
          <cell r="AE85">
            <v>1</v>
          </cell>
          <cell r="AF85">
            <v>4</v>
          </cell>
        </row>
        <row r="86">
          <cell r="H86" t="str">
            <v>105722-CECOF SAN JOSE DE LA DEHESA</v>
          </cell>
          <cell r="I86">
            <v>4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AA86" t="str">
            <v>105308-CES. RURAL PUNITAQUI</v>
          </cell>
          <cell r="AB86">
            <v>2</v>
          </cell>
          <cell r="AC86">
            <v>0</v>
          </cell>
          <cell r="AD86">
            <v>0</v>
          </cell>
          <cell r="AE86">
            <v>0</v>
          </cell>
          <cell r="AF86">
            <v>2</v>
          </cell>
        </row>
        <row r="87">
          <cell r="H87" t="str">
            <v>105723-CECOF LIMARI</v>
          </cell>
          <cell r="I87">
            <v>2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AA87" t="str">
            <v>105440-P.S.R. DIVISADERO</v>
          </cell>
          <cell r="AB87">
            <v>0</v>
          </cell>
          <cell r="AC87">
            <v>0</v>
          </cell>
          <cell r="AD87">
            <v>1</v>
          </cell>
          <cell r="AE87">
            <v>1</v>
          </cell>
          <cell r="AF87">
            <v>2</v>
          </cell>
        </row>
        <row r="88">
          <cell r="H88" t="str">
            <v>200258-CECOF LOS COPIHUES</v>
          </cell>
          <cell r="I88">
            <v>2</v>
          </cell>
          <cell r="J88">
            <v>2</v>
          </cell>
          <cell r="K88">
            <v>0</v>
          </cell>
          <cell r="L88">
            <v>0</v>
          </cell>
          <cell r="M88">
            <v>0</v>
          </cell>
          <cell r="AA88" t="str">
            <v>04305-RIO HURTADO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</row>
        <row r="89">
          <cell r="H89" t="str">
            <v>04302-COMBARBALÁ</v>
          </cell>
          <cell r="I89">
            <v>3</v>
          </cell>
          <cell r="J89">
            <v>4</v>
          </cell>
          <cell r="K89">
            <v>2</v>
          </cell>
          <cell r="L89">
            <v>9</v>
          </cell>
          <cell r="M89">
            <v>18</v>
          </cell>
          <cell r="AA89" t="str">
            <v>105310-CES. RURAL PICHASCA</v>
          </cell>
          <cell r="AB89">
            <v>18</v>
          </cell>
          <cell r="AC89">
            <v>18</v>
          </cell>
          <cell r="AD89">
            <v>0</v>
          </cell>
          <cell r="AE89">
            <v>0</v>
          </cell>
          <cell r="AF89">
            <v>0</v>
          </cell>
        </row>
        <row r="90">
          <cell r="H90" t="str">
            <v>105105-HOSPITAL COMBARBALA</v>
          </cell>
          <cell r="I90">
            <v>2</v>
          </cell>
          <cell r="J90">
            <v>2</v>
          </cell>
          <cell r="K90">
            <v>2</v>
          </cell>
          <cell r="L90">
            <v>7</v>
          </cell>
          <cell r="M90">
            <v>13</v>
          </cell>
          <cell r="AA90" t="str">
            <v>Total general</v>
          </cell>
          <cell r="AB90">
            <v>52</v>
          </cell>
          <cell r="AC90">
            <v>17</v>
          </cell>
          <cell r="AD90">
            <v>53</v>
          </cell>
          <cell r="AE90">
            <v>46</v>
          </cell>
          <cell r="AF90">
            <v>168</v>
          </cell>
        </row>
        <row r="91">
          <cell r="H91" t="str">
            <v>105434-P.S.R. SAN MARCOS</v>
          </cell>
          <cell r="I91">
            <v>168</v>
          </cell>
          <cell r="J91">
            <v>1</v>
          </cell>
          <cell r="K91">
            <v>1</v>
          </cell>
          <cell r="L91">
            <v>1</v>
          </cell>
          <cell r="M91">
            <v>1</v>
          </cell>
        </row>
        <row r="92">
          <cell r="H92" t="str">
            <v>105441-P.S.R. MANQUEHUA</v>
          </cell>
          <cell r="I92">
            <v>1</v>
          </cell>
          <cell r="J92">
            <v>1</v>
          </cell>
          <cell r="K92">
            <v>1</v>
          </cell>
          <cell r="L92">
            <v>0</v>
          </cell>
          <cell r="M92">
            <v>2</v>
          </cell>
        </row>
        <row r="93">
          <cell r="H93" t="str">
            <v>105463-P.S.R. QUILITAPIA</v>
          </cell>
          <cell r="I93">
            <v>0</v>
          </cell>
          <cell r="J93">
            <v>0</v>
          </cell>
          <cell r="K93">
            <v>0</v>
          </cell>
          <cell r="L93">
            <v>1</v>
          </cell>
          <cell r="M93">
            <v>1</v>
          </cell>
        </row>
        <row r="94">
          <cell r="H94" t="str">
            <v>105464-P.S.R. LA LIGUA</v>
          </cell>
          <cell r="I94">
            <v>1</v>
          </cell>
          <cell r="J94">
            <v>1</v>
          </cell>
          <cell r="K94">
            <v>0</v>
          </cell>
          <cell r="L94">
            <v>0</v>
          </cell>
          <cell r="M94">
            <v>0</v>
          </cell>
        </row>
        <row r="95">
          <cell r="H95" t="str">
            <v>105465-P.S.R. RAMADILLA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</row>
        <row r="96">
          <cell r="H96" t="str">
            <v>105466-P.S.R. VALLE HERMOSO</v>
          </cell>
          <cell r="I96">
            <v>0</v>
          </cell>
          <cell r="J96">
            <v>0</v>
          </cell>
          <cell r="K96">
            <v>0</v>
          </cell>
          <cell r="L96">
            <v>1</v>
          </cell>
          <cell r="M96">
            <v>1</v>
          </cell>
        </row>
        <row r="97">
          <cell r="H97" t="str">
            <v>04304-MONTE PATRIA</v>
          </cell>
          <cell r="I97">
            <v>20</v>
          </cell>
          <cell r="J97">
            <v>14</v>
          </cell>
          <cell r="K97">
            <v>19</v>
          </cell>
          <cell r="L97">
            <v>7</v>
          </cell>
          <cell r="M97">
            <v>60</v>
          </cell>
        </row>
        <row r="98">
          <cell r="H98" t="str">
            <v>105307-CES. RURAL MONTE PATRIA</v>
          </cell>
          <cell r="I98">
            <v>12</v>
          </cell>
          <cell r="J98">
            <v>9</v>
          </cell>
          <cell r="K98">
            <v>12</v>
          </cell>
          <cell r="L98">
            <v>2</v>
          </cell>
          <cell r="M98">
            <v>35</v>
          </cell>
        </row>
        <row r="99">
          <cell r="H99" t="str">
            <v>105311-CES. RURAL CHAÑARAL ALTO</v>
          </cell>
          <cell r="I99">
            <v>0</v>
          </cell>
          <cell r="J99">
            <v>4</v>
          </cell>
          <cell r="K99">
            <v>0</v>
          </cell>
          <cell r="L99">
            <v>0</v>
          </cell>
          <cell r="M99">
            <v>4</v>
          </cell>
        </row>
        <row r="100">
          <cell r="H100" t="str">
            <v>105312-CES. RURAL CAREN</v>
          </cell>
          <cell r="I100">
            <v>3</v>
          </cell>
          <cell r="J100">
            <v>1</v>
          </cell>
          <cell r="K100">
            <v>1</v>
          </cell>
          <cell r="L100">
            <v>1</v>
          </cell>
          <cell r="M100">
            <v>6</v>
          </cell>
        </row>
        <row r="101">
          <cell r="H101" t="str">
            <v>105318-CES. RURAL EL PALQUI</v>
          </cell>
          <cell r="I101">
            <v>4</v>
          </cell>
          <cell r="J101">
            <v>0</v>
          </cell>
          <cell r="K101">
            <v>5</v>
          </cell>
          <cell r="L101">
            <v>2</v>
          </cell>
          <cell r="M101">
            <v>11</v>
          </cell>
        </row>
        <row r="102">
          <cell r="H102" t="str">
            <v>105427-P.S.R. HACIENDA VALDIVIA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</row>
        <row r="103">
          <cell r="H103" t="str">
            <v>105428-P.S.R. HUATULAME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</row>
        <row r="104">
          <cell r="H104" t="str">
            <v>105431-P.S.R. PEDREGAL</v>
          </cell>
          <cell r="I104">
            <v>1</v>
          </cell>
          <cell r="J104">
            <v>1</v>
          </cell>
          <cell r="K104">
            <v>1</v>
          </cell>
          <cell r="L104">
            <v>1</v>
          </cell>
          <cell r="M104">
            <v>1</v>
          </cell>
        </row>
        <row r="105">
          <cell r="H105" t="str">
            <v>105432-P.S.R. RAPEL</v>
          </cell>
          <cell r="I105">
            <v>1</v>
          </cell>
          <cell r="J105">
            <v>1</v>
          </cell>
          <cell r="K105">
            <v>1</v>
          </cell>
          <cell r="L105">
            <v>0</v>
          </cell>
          <cell r="M105">
            <v>0</v>
          </cell>
        </row>
        <row r="106">
          <cell r="H106" t="str">
            <v>105435-P.S.R. TULAHUEN</v>
          </cell>
          <cell r="I106">
            <v>0</v>
          </cell>
          <cell r="J106">
            <v>0</v>
          </cell>
          <cell r="K106">
            <v>1</v>
          </cell>
          <cell r="L106">
            <v>1</v>
          </cell>
          <cell r="M106">
            <v>2</v>
          </cell>
        </row>
        <row r="107">
          <cell r="H107" t="str">
            <v>105436-P.S.R. EL MAITEN</v>
          </cell>
          <cell r="I107">
            <v>0</v>
          </cell>
          <cell r="J107">
            <v>0</v>
          </cell>
          <cell r="K107">
            <v>0</v>
          </cell>
          <cell r="L107">
            <v>1</v>
          </cell>
          <cell r="M107">
            <v>1</v>
          </cell>
        </row>
        <row r="108">
          <cell r="H108" t="str">
            <v>105489-P.S.R. RAMADAS DE TULAHUEN</v>
          </cell>
          <cell r="I108">
            <v>1</v>
          </cell>
          <cell r="J108">
            <v>1</v>
          </cell>
          <cell r="K108">
            <v>0</v>
          </cell>
          <cell r="L108">
            <v>0</v>
          </cell>
          <cell r="M108">
            <v>0</v>
          </cell>
        </row>
        <row r="109">
          <cell r="H109" t="str">
            <v>04304-PUNITAQUI</v>
          </cell>
          <cell r="I109">
            <v>12</v>
          </cell>
          <cell r="J109">
            <v>6</v>
          </cell>
          <cell r="K109">
            <v>15</v>
          </cell>
          <cell r="L109">
            <v>16</v>
          </cell>
          <cell r="M109">
            <v>49</v>
          </cell>
        </row>
        <row r="110">
          <cell r="H110" t="str">
            <v>105308-CES. RURAL PUNITAQUI</v>
          </cell>
          <cell r="I110">
            <v>12</v>
          </cell>
          <cell r="J110">
            <v>6</v>
          </cell>
          <cell r="K110">
            <v>13</v>
          </cell>
          <cell r="L110">
            <v>16</v>
          </cell>
          <cell r="M110">
            <v>47</v>
          </cell>
        </row>
        <row r="111">
          <cell r="H111" t="str">
            <v>105440-P.S.R. DIVISADERO</v>
          </cell>
          <cell r="I111">
            <v>47</v>
          </cell>
          <cell r="J111">
            <v>47</v>
          </cell>
          <cell r="K111">
            <v>2</v>
          </cell>
          <cell r="L111">
            <v>2</v>
          </cell>
          <cell r="M111">
            <v>2</v>
          </cell>
        </row>
        <row r="112">
          <cell r="H112" t="str">
            <v>04305-RIO HURTADO</v>
          </cell>
          <cell r="I112">
            <v>0</v>
          </cell>
          <cell r="J112">
            <v>1</v>
          </cell>
          <cell r="K112">
            <v>1</v>
          </cell>
          <cell r="L112">
            <v>0</v>
          </cell>
          <cell r="M112">
            <v>2</v>
          </cell>
        </row>
        <row r="113">
          <cell r="H113" t="str">
            <v>105310-CES. RURAL PICHASCA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</row>
        <row r="114">
          <cell r="H114" t="str">
            <v>105410-P.S.R. HURTADO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</row>
        <row r="115">
          <cell r="H115" t="str">
            <v>105413-P.S.R. SAMO ALTO</v>
          </cell>
          <cell r="I115">
            <v>0</v>
          </cell>
          <cell r="J115">
            <v>0</v>
          </cell>
          <cell r="K115">
            <v>1</v>
          </cell>
          <cell r="L115">
            <v>1</v>
          </cell>
          <cell r="M115">
            <v>1</v>
          </cell>
        </row>
        <row r="116">
          <cell r="H116" t="str">
            <v>105414-P.S.R. SERON</v>
          </cell>
          <cell r="I116">
            <v>1</v>
          </cell>
          <cell r="J116">
            <v>1</v>
          </cell>
          <cell r="K116">
            <v>0</v>
          </cell>
          <cell r="L116">
            <v>0</v>
          </cell>
          <cell r="M116">
            <v>1</v>
          </cell>
        </row>
        <row r="117">
          <cell r="H117" t="str">
            <v>Total general</v>
          </cell>
          <cell r="I117">
            <v>287</v>
          </cell>
          <cell r="J117">
            <v>241</v>
          </cell>
          <cell r="K117">
            <v>310</v>
          </cell>
          <cell r="L117">
            <v>250</v>
          </cell>
          <cell r="M117">
            <v>1088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641</v>
          </cell>
          <cell r="M5">
            <v>2939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663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406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481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612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351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169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110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17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29</v>
          </cell>
        </row>
        <row r="15">
          <cell r="H15" t="str">
            <v>105499-P.S.R. LAMBERT</v>
          </cell>
          <cell r="I15">
            <v>29</v>
          </cell>
          <cell r="J15">
            <v>0</v>
          </cell>
          <cell r="K15">
            <v>4</v>
          </cell>
          <cell r="L15">
            <v>7</v>
          </cell>
          <cell r="M15">
            <v>11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63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10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17</v>
          </cell>
        </row>
        <row r="19">
          <cell r="H19" t="str">
            <v>04102-COQUIMBO</v>
          </cell>
          <cell r="I19">
            <v>894</v>
          </cell>
          <cell r="J19">
            <v>857</v>
          </cell>
          <cell r="K19">
            <v>1039</v>
          </cell>
          <cell r="L19">
            <v>662</v>
          </cell>
          <cell r="M19">
            <v>3452</v>
          </cell>
        </row>
        <row r="20">
          <cell r="H20" t="str">
            <v>105303-CES. SAN JUAN</v>
          </cell>
          <cell r="I20">
            <v>120</v>
          </cell>
          <cell r="J20">
            <v>74</v>
          </cell>
          <cell r="K20">
            <v>133</v>
          </cell>
          <cell r="L20">
            <v>100</v>
          </cell>
          <cell r="M20">
            <v>427</v>
          </cell>
        </row>
        <row r="21">
          <cell r="H21" t="str">
            <v>105304-CES. SANTA CECILIA</v>
          </cell>
          <cell r="I21">
            <v>180</v>
          </cell>
          <cell r="J21">
            <v>133</v>
          </cell>
          <cell r="K21">
            <v>172</v>
          </cell>
          <cell r="L21">
            <v>105</v>
          </cell>
          <cell r="M21">
            <v>590</v>
          </cell>
        </row>
        <row r="22">
          <cell r="H22" t="str">
            <v>105305-CES. TIERRAS BLANCAS</v>
          </cell>
          <cell r="I22">
            <v>316</v>
          </cell>
          <cell r="J22">
            <v>213</v>
          </cell>
          <cell r="K22">
            <v>316</v>
          </cell>
          <cell r="L22">
            <v>169</v>
          </cell>
          <cell r="M22">
            <v>1014</v>
          </cell>
        </row>
        <row r="23">
          <cell r="H23" t="str">
            <v>105321-CES. RURAL  TONGOY</v>
          </cell>
          <cell r="I23">
            <v>18</v>
          </cell>
          <cell r="J23">
            <v>15</v>
          </cell>
          <cell r="K23">
            <v>22</v>
          </cell>
          <cell r="L23">
            <v>22</v>
          </cell>
          <cell r="M23">
            <v>77</v>
          </cell>
        </row>
        <row r="24">
          <cell r="H24" t="str">
            <v>105323-CES. DR. SERGIO AGUILAR</v>
          </cell>
          <cell r="I24">
            <v>225</v>
          </cell>
          <cell r="J24">
            <v>375</v>
          </cell>
          <cell r="K24">
            <v>335</v>
          </cell>
          <cell r="L24">
            <v>225</v>
          </cell>
          <cell r="M24">
            <v>1160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2</v>
          </cell>
          <cell r="K25">
            <v>0</v>
          </cell>
          <cell r="L25">
            <v>1</v>
          </cell>
          <cell r="M25">
            <v>4</v>
          </cell>
        </row>
        <row r="26">
          <cell r="H26" t="str">
            <v>105405-P.S.R. GUANAQUEROS</v>
          </cell>
          <cell r="I26">
            <v>12</v>
          </cell>
          <cell r="J26">
            <v>9</v>
          </cell>
          <cell r="K26">
            <v>4</v>
          </cell>
          <cell r="L26">
            <v>5</v>
          </cell>
          <cell r="M26">
            <v>30</v>
          </cell>
        </row>
        <row r="27">
          <cell r="H27" t="str">
            <v>105406-P.S.R. PAN DE AZUCAR</v>
          </cell>
          <cell r="I27">
            <v>6</v>
          </cell>
          <cell r="J27">
            <v>32</v>
          </cell>
          <cell r="K27">
            <v>47</v>
          </cell>
          <cell r="L27">
            <v>23</v>
          </cell>
          <cell r="M27">
            <v>108</v>
          </cell>
        </row>
        <row r="28">
          <cell r="H28" t="str">
            <v>105407-P.S.R. TAMBILLOS</v>
          </cell>
          <cell r="I28">
            <v>108</v>
          </cell>
          <cell r="J28">
            <v>108</v>
          </cell>
          <cell r="K28">
            <v>6</v>
          </cell>
          <cell r="L28">
            <v>0</v>
          </cell>
          <cell r="M28">
            <v>6</v>
          </cell>
        </row>
        <row r="29">
          <cell r="H29" t="str">
            <v>105705-CECOF EL ALBA</v>
          </cell>
          <cell r="I29">
            <v>3</v>
          </cell>
          <cell r="J29">
            <v>0</v>
          </cell>
          <cell r="K29">
            <v>0</v>
          </cell>
          <cell r="L29">
            <v>0</v>
          </cell>
          <cell r="M29">
            <v>3</v>
          </cell>
        </row>
        <row r="30">
          <cell r="H30" t="str">
            <v>200273-CECOF PUNTA MIRA</v>
          </cell>
          <cell r="I30">
            <v>13</v>
          </cell>
          <cell r="J30">
            <v>4</v>
          </cell>
          <cell r="K30">
            <v>4</v>
          </cell>
          <cell r="L30">
            <v>12</v>
          </cell>
          <cell r="M30">
            <v>33</v>
          </cell>
        </row>
        <row r="31">
          <cell r="H31" t="str">
            <v>04103-ANDACOLLO</v>
          </cell>
          <cell r="I31">
            <v>51</v>
          </cell>
          <cell r="J31">
            <v>47</v>
          </cell>
          <cell r="K31">
            <v>51</v>
          </cell>
          <cell r="L31">
            <v>32</v>
          </cell>
          <cell r="M31">
            <v>181</v>
          </cell>
        </row>
        <row r="32">
          <cell r="H32" t="str">
            <v>105106-HOSPITAL ANDACOLLO</v>
          </cell>
          <cell r="I32">
            <v>51</v>
          </cell>
          <cell r="J32">
            <v>47</v>
          </cell>
          <cell r="K32">
            <v>51</v>
          </cell>
          <cell r="L32">
            <v>32</v>
          </cell>
          <cell r="M32">
            <v>181</v>
          </cell>
        </row>
        <row r="33">
          <cell r="H33" t="str">
            <v>04104-LA HIGUERA</v>
          </cell>
          <cell r="I33">
            <v>0</v>
          </cell>
          <cell r="J33">
            <v>0</v>
          </cell>
          <cell r="K33">
            <v>0</v>
          </cell>
          <cell r="L33">
            <v>3</v>
          </cell>
          <cell r="M33">
            <v>3</v>
          </cell>
        </row>
        <row r="34">
          <cell r="H34" t="str">
            <v xml:space="preserve">105500-P.S.R. CALETA HORNOS        </v>
          </cell>
          <cell r="I34">
            <v>3</v>
          </cell>
          <cell r="J34">
            <v>3</v>
          </cell>
          <cell r="K34">
            <v>3</v>
          </cell>
          <cell r="L34">
            <v>2</v>
          </cell>
          <cell r="M34">
            <v>2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  <cell r="K35">
            <v>2</v>
          </cell>
          <cell r="L35">
            <v>1</v>
          </cell>
          <cell r="M35">
            <v>1</v>
          </cell>
        </row>
        <row r="36">
          <cell r="H36" t="str">
            <v>105506-P.S.R. EL TRAPICHE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H37" t="str">
            <v>04105-PAIHUANO</v>
          </cell>
          <cell r="I37">
            <v>9</v>
          </cell>
          <cell r="J37">
            <v>11</v>
          </cell>
          <cell r="K37">
            <v>7</v>
          </cell>
          <cell r="L37">
            <v>26</v>
          </cell>
          <cell r="M37">
            <v>53</v>
          </cell>
        </row>
        <row r="38">
          <cell r="H38" t="str">
            <v>105306-CES. PAIHUANO</v>
          </cell>
          <cell r="I38">
            <v>8</v>
          </cell>
          <cell r="J38">
            <v>10</v>
          </cell>
          <cell r="K38">
            <v>7</v>
          </cell>
          <cell r="L38">
            <v>11</v>
          </cell>
          <cell r="M38">
            <v>36</v>
          </cell>
        </row>
        <row r="39">
          <cell r="H39" t="str">
            <v>105475-P.S.R. HORCON</v>
          </cell>
          <cell r="I39">
            <v>1</v>
          </cell>
          <cell r="J39">
            <v>1</v>
          </cell>
          <cell r="K39">
            <v>0</v>
          </cell>
          <cell r="L39">
            <v>2</v>
          </cell>
          <cell r="M39">
            <v>3</v>
          </cell>
        </row>
        <row r="40">
          <cell r="H40" t="str">
            <v>105476-P.S.R. MONTE GRANDE</v>
          </cell>
          <cell r="I40">
            <v>3</v>
          </cell>
          <cell r="J40">
            <v>3</v>
          </cell>
          <cell r="K40">
            <v>3</v>
          </cell>
          <cell r="L40">
            <v>1</v>
          </cell>
          <cell r="M40">
            <v>1</v>
          </cell>
        </row>
        <row r="41">
          <cell r="H41" t="str">
            <v>105477-P.S.R. PISCO ELQUI</v>
          </cell>
          <cell r="I41">
            <v>1</v>
          </cell>
          <cell r="J41">
            <v>1</v>
          </cell>
          <cell r="K41">
            <v>1</v>
          </cell>
          <cell r="L41">
            <v>12</v>
          </cell>
          <cell r="M41">
            <v>13</v>
          </cell>
        </row>
        <row r="42">
          <cell r="H42" t="str">
            <v>04106-VICUÑA</v>
          </cell>
          <cell r="I42">
            <v>162</v>
          </cell>
          <cell r="J42">
            <v>54</v>
          </cell>
          <cell r="K42">
            <v>147</v>
          </cell>
          <cell r="L42">
            <v>35</v>
          </cell>
          <cell r="M42">
            <v>398</v>
          </cell>
        </row>
        <row r="43">
          <cell r="H43" t="str">
            <v>105107-HOSPITAL VICUÑA</v>
          </cell>
          <cell r="I43">
            <v>44</v>
          </cell>
          <cell r="J43">
            <v>5</v>
          </cell>
          <cell r="K43">
            <v>24</v>
          </cell>
          <cell r="L43">
            <v>5</v>
          </cell>
          <cell r="M43">
            <v>78</v>
          </cell>
        </row>
        <row r="44">
          <cell r="H44" t="str">
            <v>105467-P.S.R. DIAGUITAS</v>
          </cell>
          <cell r="I44">
            <v>7</v>
          </cell>
          <cell r="J44">
            <v>3</v>
          </cell>
          <cell r="K44">
            <v>8</v>
          </cell>
          <cell r="L44">
            <v>7</v>
          </cell>
          <cell r="M44">
            <v>25</v>
          </cell>
        </row>
        <row r="45">
          <cell r="H45" t="str">
            <v>105468-P.S.R. EL MOLLE</v>
          </cell>
          <cell r="I45">
            <v>13</v>
          </cell>
          <cell r="J45">
            <v>7</v>
          </cell>
          <cell r="K45">
            <v>1</v>
          </cell>
          <cell r="L45">
            <v>0</v>
          </cell>
          <cell r="M45">
            <v>21</v>
          </cell>
        </row>
        <row r="46">
          <cell r="H46" t="str">
            <v>105469-P.S.R. EL TAMBO</v>
          </cell>
          <cell r="I46">
            <v>20</v>
          </cell>
          <cell r="J46">
            <v>13</v>
          </cell>
          <cell r="K46">
            <v>9</v>
          </cell>
          <cell r="L46">
            <v>3</v>
          </cell>
          <cell r="M46">
            <v>45</v>
          </cell>
        </row>
        <row r="47">
          <cell r="H47" t="str">
            <v>105470-P.S.R. HUANTA</v>
          </cell>
          <cell r="I47">
            <v>45</v>
          </cell>
          <cell r="J47">
            <v>1</v>
          </cell>
          <cell r="K47">
            <v>10</v>
          </cell>
          <cell r="L47">
            <v>10</v>
          </cell>
          <cell r="M47">
            <v>11</v>
          </cell>
        </row>
        <row r="48">
          <cell r="H48" t="str">
            <v>105471-P.S.R. PERALILLO</v>
          </cell>
          <cell r="I48">
            <v>11</v>
          </cell>
          <cell r="J48">
            <v>11</v>
          </cell>
          <cell r="K48">
            <v>28</v>
          </cell>
          <cell r="L48">
            <v>4</v>
          </cell>
          <cell r="M48">
            <v>43</v>
          </cell>
        </row>
        <row r="49">
          <cell r="H49" t="str">
            <v>105472-P.S.R. RIVADAVIA</v>
          </cell>
          <cell r="I49">
            <v>12</v>
          </cell>
          <cell r="J49">
            <v>6</v>
          </cell>
          <cell r="K49">
            <v>9</v>
          </cell>
          <cell r="L49">
            <v>0</v>
          </cell>
          <cell r="M49">
            <v>27</v>
          </cell>
        </row>
        <row r="50">
          <cell r="H50" t="str">
            <v>105473-P.S.R. TALCUNA</v>
          </cell>
          <cell r="I50">
            <v>20</v>
          </cell>
          <cell r="J50">
            <v>10</v>
          </cell>
          <cell r="K50">
            <v>21</v>
          </cell>
          <cell r="L50">
            <v>3</v>
          </cell>
          <cell r="M50">
            <v>54</v>
          </cell>
        </row>
        <row r="51">
          <cell r="H51" t="str">
            <v>105474-P.S.R. CHAPILCA</v>
          </cell>
          <cell r="I51">
            <v>0</v>
          </cell>
          <cell r="J51">
            <v>3</v>
          </cell>
          <cell r="K51">
            <v>2</v>
          </cell>
          <cell r="L51">
            <v>0</v>
          </cell>
          <cell r="M51">
            <v>5</v>
          </cell>
        </row>
        <row r="52">
          <cell r="H52" t="str">
            <v>105502-P.S.R. CALINGASTA</v>
          </cell>
          <cell r="I52">
            <v>29</v>
          </cell>
          <cell r="J52">
            <v>0</v>
          </cell>
          <cell r="K52">
            <v>27</v>
          </cell>
          <cell r="L52">
            <v>13</v>
          </cell>
          <cell r="M52">
            <v>69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  <cell r="K53">
            <v>8</v>
          </cell>
          <cell r="L53">
            <v>8</v>
          </cell>
          <cell r="M53">
            <v>20</v>
          </cell>
        </row>
        <row r="54">
          <cell r="H54" t="str">
            <v>04201-ILLAPEL</v>
          </cell>
          <cell r="I54">
            <v>194</v>
          </cell>
          <cell r="J54">
            <v>225</v>
          </cell>
          <cell r="K54">
            <v>222</v>
          </cell>
          <cell r="L54">
            <v>219</v>
          </cell>
          <cell r="M54">
            <v>860</v>
          </cell>
        </row>
        <row r="55">
          <cell r="H55" t="str">
            <v>105103-HOSPITAL ILLAPEL</v>
          </cell>
          <cell r="I55">
            <v>110</v>
          </cell>
          <cell r="J55">
            <v>122</v>
          </cell>
          <cell r="K55">
            <v>145</v>
          </cell>
          <cell r="L55">
            <v>129</v>
          </cell>
          <cell r="M55">
            <v>506</v>
          </cell>
        </row>
        <row r="56">
          <cell r="H56" t="str">
            <v>105326-CESFAM SAN RAFAEL</v>
          </cell>
          <cell r="I56">
            <v>28</v>
          </cell>
          <cell r="J56">
            <v>34</v>
          </cell>
          <cell r="K56">
            <v>33</v>
          </cell>
          <cell r="L56">
            <v>8</v>
          </cell>
          <cell r="M56">
            <v>103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2</v>
          </cell>
          <cell r="K57">
            <v>13</v>
          </cell>
          <cell r="L57">
            <v>29</v>
          </cell>
          <cell r="M57">
            <v>44</v>
          </cell>
        </row>
        <row r="58">
          <cell r="H58" t="str">
            <v>105444-P.S.R. HUINTIL</v>
          </cell>
          <cell r="I58">
            <v>7</v>
          </cell>
          <cell r="J58">
            <v>0</v>
          </cell>
          <cell r="K58">
            <v>4</v>
          </cell>
          <cell r="L58">
            <v>6</v>
          </cell>
          <cell r="M58">
            <v>17</v>
          </cell>
        </row>
        <row r="59">
          <cell r="H59" t="str">
            <v>105445-P.S.R. LIMAHUIDA</v>
          </cell>
          <cell r="I59">
            <v>4</v>
          </cell>
          <cell r="J59">
            <v>5</v>
          </cell>
          <cell r="K59">
            <v>4</v>
          </cell>
          <cell r="L59">
            <v>3</v>
          </cell>
          <cell r="M59">
            <v>16</v>
          </cell>
        </row>
        <row r="60">
          <cell r="H60" t="str">
            <v>105446-P.S.R. MATANCILLA</v>
          </cell>
          <cell r="I60">
            <v>16</v>
          </cell>
          <cell r="J60">
            <v>16</v>
          </cell>
          <cell r="K60">
            <v>1</v>
          </cell>
          <cell r="L60">
            <v>2</v>
          </cell>
          <cell r="M60">
            <v>3</v>
          </cell>
        </row>
        <row r="61">
          <cell r="H61" t="str">
            <v>105447-P.S.R. PERALILLO</v>
          </cell>
          <cell r="I61">
            <v>5</v>
          </cell>
          <cell r="J61">
            <v>12</v>
          </cell>
          <cell r="K61">
            <v>1</v>
          </cell>
          <cell r="L61">
            <v>7</v>
          </cell>
          <cell r="M61">
            <v>25</v>
          </cell>
        </row>
        <row r="62">
          <cell r="H62" t="str">
            <v>105448-P.S.R. SANTA VIRGINIA</v>
          </cell>
          <cell r="I62">
            <v>25</v>
          </cell>
          <cell r="J62">
            <v>25</v>
          </cell>
          <cell r="K62">
            <v>0</v>
          </cell>
          <cell r="L62">
            <v>4</v>
          </cell>
          <cell r="M62">
            <v>4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  <cell r="K63">
            <v>1</v>
          </cell>
          <cell r="L63">
            <v>2</v>
          </cell>
          <cell r="M63">
            <v>5</v>
          </cell>
        </row>
        <row r="64">
          <cell r="H64" t="str">
            <v>105485-P.S.R. PLAN DE HORNOS</v>
          </cell>
          <cell r="I64">
            <v>9</v>
          </cell>
          <cell r="J64">
            <v>11</v>
          </cell>
          <cell r="K64">
            <v>0</v>
          </cell>
          <cell r="L64">
            <v>6</v>
          </cell>
          <cell r="M64">
            <v>26</v>
          </cell>
        </row>
        <row r="65">
          <cell r="H65" t="str">
            <v>105486-P.S.R. TUNGA SUR</v>
          </cell>
          <cell r="I65">
            <v>12</v>
          </cell>
          <cell r="J65">
            <v>2</v>
          </cell>
          <cell r="K65">
            <v>7</v>
          </cell>
          <cell r="L65">
            <v>1</v>
          </cell>
          <cell r="M65">
            <v>22</v>
          </cell>
        </row>
        <row r="66">
          <cell r="H66" t="str">
            <v>105487-P.S.R. CAÑAS UNO</v>
          </cell>
          <cell r="I66">
            <v>17</v>
          </cell>
          <cell r="J66">
            <v>18</v>
          </cell>
          <cell r="K66">
            <v>10</v>
          </cell>
          <cell r="L66">
            <v>11</v>
          </cell>
          <cell r="M66">
            <v>56</v>
          </cell>
        </row>
        <row r="67">
          <cell r="H67" t="str">
            <v>105496-P.S.R. PINTACURA SUR</v>
          </cell>
          <cell r="I67">
            <v>56</v>
          </cell>
          <cell r="J67">
            <v>14</v>
          </cell>
          <cell r="K67">
            <v>2</v>
          </cell>
          <cell r="L67">
            <v>3</v>
          </cell>
          <cell r="M67">
            <v>19</v>
          </cell>
        </row>
        <row r="68">
          <cell r="H68" t="str">
            <v>105504-P.S.R. SOCAVON</v>
          </cell>
          <cell r="I68">
            <v>1</v>
          </cell>
          <cell r="J68">
            <v>4</v>
          </cell>
          <cell r="K68">
            <v>1</v>
          </cell>
          <cell r="L68">
            <v>8</v>
          </cell>
          <cell r="M68">
            <v>14</v>
          </cell>
        </row>
        <row r="69">
          <cell r="H69" t="str">
            <v>04202-CANELA</v>
          </cell>
          <cell r="I69">
            <v>46</v>
          </cell>
          <cell r="J69">
            <v>53</v>
          </cell>
          <cell r="K69">
            <v>126</v>
          </cell>
          <cell r="L69">
            <v>81</v>
          </cell>
          <cell r="M69">
            <v>306</v>
          </cell>
        </row>
        <row r="70">
          <cell r="H70" t="str">
            <v>105309-CES. RURAL CANELA</v>
          </cell>
          <cell r="I70">
            <v>16</v>
          </cell>
          <cell r="J70">
            <v>16</v>
          </cell>
          <cell r="K70">
            <v>69</v>
          </cell>
          <cell r="L70">
            <v>37</v>
          </cell>
          <cell r="M70">
            <v>138</v>
          </cell>
        </row>
        <row r="71">
          <cell r="H71" t="str">
            <v xml:space="preserve">105450-P.S.R. MINCHA NORTE            </v>
          </cell>
          <cell r="I71">
            <v>12</v>
          </cell>
          <cell r="J71">
            <v>15</v>
          </cell>
          <cell r="K71">
            <v>31</v>
          </cell>
          <cell r="L71">
            <v>12</v>
          </cell>
          <cell r="M71">
            <v>70</v>
          </cell>
        </row>
        <row r="72">
          <cell r="H72" t="str">
            <v>105451-P.S.R. AGUA FRIA</v>
          </cell>
          <cell r="I72">
            <v>70</v>
          </cell>
          <cell r="J72">
            <v>2</v>
          </cell>
          <cell r="K72">
            <v>7</v>
          </cell>
          <cell r="L72">
            <v>7</v>
          </cell>
          <cell r="M72">
            <v>9</v>
          </cell>
        </row>
        <row r="73">
          <cell r="H73" t="str">
            <v>105482-P.S.R. CANELA ALTA</v>
          </cell>
          <cell r="I73">
            <v>4</v>
          </cell>
          <cell r="J73">
            <v>0</v>
          </cell>
          <cell r="K73">
            <v>0</v>
          </cell>
          <cell r="L73">
            <v>12</v>
          </cell>
          <cell r="M73">
            <v>16</v>
          </cell>
        </row>
        <row r="74">
          <cell r="H74" t="str">
            <v>105483-P.S.R. LOS RULOS</v>
          </cell>
          <cell r="I74">
            <v>16</v>
          </cell>
          <cell r="J74">
            <v>8</v>
          </cell>
          <cell r="K74">
            <v>7</v>
          </cell>
          <cell r="L74">
            <v>8</v>
          </cell>
          <cell r="M74">
            <v>23</v>
          </cell>
        </row>
        <row r="75">
          <cell r="H75" t="str">
            <v>105484-P.S.R. HUENTELAUQUEN</v>
          </cell>
          <cell r="I75">
            <v>1</v>
          </cell>
          <cell r="J75">
            <v>4</v>
          </cell>
          <cell r="K75">
            <v>0</v>
          </cell>
          <cell r="L75">
            <v>1</v>
          </cell>
          <cell r="M75">
            <v>6</v>
          </cell>
        </row>
        <row r="76">
          <cell r="H76" t="str">
            <v>105488-P.S.R. ESPIRITU SANTO</v>
          </cell>
          <cell r="I76">
            <v>5</v>
          </cell>
          <cell r="J76">
            <v>5</v>
          </cell>
          <cell r="K76">
            <v>5</v>
          </cell>
          <cell r="L76">
            <v>2</v>
          </cell>
          <cell r="M76">
            <v>12</v>
          </cell>
        </row>
        <row r="77">
          <cell r="H77" t="str">
            <v>105493-P.S.R. MINCHA SUR</v>
          </cell>
          <cell r="I77">
            <v>5</v>
          </cell>
          <cell r="J77">
            <v>5</v>
          </cell>
          <cell r="K77">
            <v>2</v>
          </cell>
          <cell r="L77">
            <v>3</v>
          </cell>
          <cell r="M77">
            <v>10</v>
          </cell>
        </row>
        <row r="78">
          <cell r="H78" t="str">
            <v>105497-P.S.R. JABONERIA</v>
          </cell>
          <cell r="I78">
            <v>10</v>
          </cell>
          <cell r="J78">
            <v>8</v>
          </cell>
          <cell r="K78">
            <v>2</v>
          </cell>
          <cell r="L78">
            <v>4</v>
          </cell>
          <cell r="M78">
            <v>14</v>
          </cell>
        </row>
        <row r="79">
          <cell r="H79" t="str">
            <v>105498-P.S.R. QUEBRADA DE LINARES</v>
          </cell>
          <cell r="I79">
            <v>3</v>
          </cell>
          <cell r="J79">
            <v>3</v>
          </cell>
          <cell r="K79">
            <v>3</v>
          </cell>
          <cell r="L79">
            <v>2</v>
          </cell>
          <cell r="M79">
            <v>8</v>
          </cell>
        </row>
        <row r="80">
          <cell r="H80" t="str">
            <v>04203-LOS VILOS</v>
          </cell>
          <cell r="I80">
            <v>76</v>
          </cell>
          <cell r="J80">
            <v>55</v>
          </cell>
          <cell r="K80">
            <v>126</v>
          </cell>
          <cell r="L80">
            <v>116</v>
          </cell>
          <cell r="M80">
            <v>373</v>
          </cell>
        </row>
        <row r="81">
          <cell r="H81" t="str">
            <v>105108-HOSPITAL LOS VILOS</v>
          </cell>
          <cell r="I81">
            <v>44</v>
          </cell>
          <cell r="J81">
            <v>35</v>
          </cell>
          <cell r="K81">
            <v>48</v>
          </cell>
          <cell r="L81">
            <v>85</v>
          </cell>
          <cell r="M81">
            <v>212</v>
          </cell>
        </row>
        <row r="82">
          <cell r="H82" t="str">
            <v xml:space="preserve">105478-P.S.R. CAIMANES                   </v>
          </cell>
          <cell r="I82">
            <v>4</v>
          </cell>
          <cell r="J82">
            <v>4</v>
          </cell>
          <cell r="K82">
            <v>26</v>
          </cell>
          <cell r="L82">
            <v>11</v>
          </cell>
          <cell r="M82">
            <v>45</v>
          </cell>
        </row>
        <row r="83">
          <cell r="H83" t="str">
            <v>105479-P.S.R. GUANGUALI</v>
          </cell>
          <cell r="I83">
            <v>5</v>
          </cell>
          <cell r="J83">
            <v>7</v>
          </cell>
          <cell r="K83">
            <v>34</v>
          </cell>
          <cell r="L83">
            <v>1</v>
          </cell>
          <cell r="M83">
            <v>47</v>
          </cell>
        </row>
        <row r="84">
          <cell r="H84" t="str">
            <v>105480-P.S.R. QUILIMARI</v>
          </cell>
          <cell r="I84">
            <v>15</v>
          </cell>
          <cell r="J84">
            <v>4</v>
          </cell>
          <cell r="K84">
            <v>5</v>
          </cell>
          <cell r="L84">
            <v>4</v>
          </cell>
          <cell r="M84">
            <v>28</v>
          </cell>
        </row>
        <row r="85">
          <cell r="H85" t="str">
            <v>105481-P.S.R. TILAMA</v>
          </cell>
          <cell r="I85">
            <v>28</v>
          </cell>
          <cell r="J85">
            <v>28</v>
          </cell>
          <cell r="K85">
            <v>2</v>
          </cell>
          <cell r="L85">
            <v>3</v>
          </cell>
          <cell r="M85">
            <v>5</v>
          </cell>
        </row>
        <row r="86">
          <cell r="H86" t="str">
            <v>105511-P.S.R. LOS CONDORES</v>
          </cell>
          <cell r="I86">
            <v>8</v>
          </cell>
          <cell r="J86">
            <v>5</v>
          </cell>
          <cell r="K86">
            <v>11</v>
          </cell>
          <cell r="L86">
            <v>12</v>
          </cell>
          <cell r="M86">
            <v>36</v>
          </cell>
        </row>
        <row r="87">
          <cell r="H87" t="str">
            <v>04204-SALAMANCA</v>
          </cell>
          <cell r="I87">
            <v>172</v>
          </cell>
          <cell r="J87">
            <v>113</v>
          </cell>
          <cell r="K87">
            <v>120</v>
          </cell>
          <cell r="L87">
            <v>112</v>
          </cell>
          <cell r="M87">
            <v>517</v>
          </cell>
        </row>
        <row r="88">
          <cell r="H88" t="str">
            <v>105104-HOSPITAL SALAMANCA</v>
          </cell>
          <cell r="I88">
            <v>16</v>
          </cell>
          <cell r="J88">
            <v>21</v>
          </cell>
          <cell r="K88">
            <v>31</v>
          </cell>
          <cell r="L88">
            <v>15</v>
          </cell>
          <cell r="M88">
            <v>83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35</v>
          </cell>
          <cell r="K89">
            <v>36</v>
          </cell>
          <cell r="L89">
            <v>39</v>
          </cell>
          <cell r="M89">
            <v>178</v>
          </cell>
        </row>
        <row r="90">
          <cell r="H90" t="str">
            <v>105453-P.S.R. TRANQUILLA</v>
          </cell>
          <cell r="I90">
            <v>11</v>
          </cell>
          <cell r="J90">
            <v>10</v>
          </cell>
          <cell r="K90">
            <v>6</v>
          </cell>
          <cell r="L90">
            <v>6</v>
          </cell>
          <cell r="M90">
            <v>33</v>
          </cell>
        </row>
        <row r="91">
          <cell r="H91" t="str">
            <v>105454-P.S.R. CUNLAGUA</v>
          </cell>
          <cell r="I91">
            <v>7</v>
          </cell>
          <cell r="J91">
            <v>10</v>
          </cell>
          <cell r="K91">
            <v>5</v>
          </cell>
          <cell r="L91">
            <v>9</v>
          </cell>
          <cell r="M91">
            <v>31</v>
          </cell>
        </row>
        <row r="92">
          <cell r="H92" t="str">
            <v>105455-P.S.R. CHILLEPIN</v>
          </cell>
          <cell r="I92">
            <v>8</v>
          </cell>
          <cell r="J92">
            <v>6</v>
          </cell>
          <cell r="K92">
            <v>6</v>
          </cell>
          <cell r="L92">
            <v>4</v>
          </cell>
          <cell r="M92">
            <v>24</v>
          </cell>
        </row>
        <row r="93">
          <cell r="H93" t="str">
            <v>105456-P.S.R. LLIMPO</v>
          </cell>
          <cell r="I93">
            <v>7</v>
          </cell>
          <cell r="J93">
            <v>9</v>
          </cell>
          <cell r="K93">
            <v>9</v>
          </cell>
          <cell r="L93">
            <v>4</v>
          </cell>
          <cell r="M93">
            <v>29</v>
          </cell>
        </row>
        <row r="94">
          <cell r="H94" t="str">
            <v>105457-P.S.R. SAN AGUSTIN</v>
          </cell>
          <cell r="I94">
            <v>4</v>
          </cell>
          <cell r="J94">
            <v>5</v>
          </cell>
          <cell r="K94">
            <v>6</v>
          </cell>
          <cell r="L94">
            <v>4</v>
          </cell>
          <cell r="M94">
            <v>19</v>
          </cell>
        </row>
        <row r="95">
          <cell r="H95" t="str">
            <v>105458-P.S.R. TAHUINCO</v>
          </cell>
          <cell r="I95">
            <v>6</v>
          </cell>
          <cell r="J95">
            <v>4</v>
          </cell>
          <cell r="K95">
            <v>4</v>
          </cell>
          <cell r="L95">
            <v>3</v>
          </cell>
          <cell r="M95">
            <v>17</v>
          </cell>
        </row>
        <row r="96">
          <cell r="H96" t="str">
            <v>105491-P.S.R. QUELEN BAJO</v>
          </cell>
          <cell r="I96">
            <v>4</v>
          </cell>
          <cell r="J96">
            <v>1</v>
          </cell>
          <cell r="K96">
            <v>3</v>
          </cell>
          <cell r="L96">
            <v>1</v>
          </cell>
          <cell r="M96">
            <v>9</v>
          </cell>
        </row>
        <row r="97">
          <cell r="H97" t="str">
            <v>105492-P.S.R. CAMISA</v>
          </cell>
          <cell r="I97">
            <v>8</v>
          </cell>
          <cell r="J97">
            <v>2</v>
          </cell>
          <cell r="K97">
            <v>4</v>
          </cell>
          <cell r="L97">
            <v>11</v>
          </cell>
          <cell r="M97">
            <v>25</v>
          </cell>
        </row>
        <row r="98">
          <cell r="H98" t="str">
            <v>105501-P.S.R. ARBOLEDA GRANDE</v>
          </cell>
          <cell r="I98">
            <v>33</v>
          </cell>
          <cell r="J98">
            <v>10</v>
          </cell>
          <cell r="K98">
            <v>10</v>
          </cell>
          <cell r="L98">
            <v>16</v>
          </cell>
          <cell r="M98">
            <v>69</v>
          </cell>
        </row>
        <row r="99">
          <cell r="H99" t="str">
            <v>04301-OVALLE</v>
          </cell>
          <cell r="I99">
            <v>609</v>
          </cell>
          <cell r="J99">
            <v>562</v>
          </cell>
          <cell r="K99">
            <v>874</v>
          </cell>
          <cell r="L99">
            <v>626</v>
          </cell>
          <cell r="M99">
            <v>2671</v>
          </cell>
        </row>
        <row r="100">
          <cell r="H100" t="str">
            <v>105315-CES. RURAL C. DE TAMAYA</v>
          </cell>
          <cell r="I100">
            <v>53</v>
          </cell>
          <cell r="J100">
            <v>29</v>
          </cell>
          <cell r="K100">
            <v>54</v>
          </cell>
          <cell r="L100">
            <v>27</v>
          </cell>
          <cell r="M100">
            <v>163</v>
          </cell>
        </row>
        <row r="101">
          <cell r="H101" t="str">
            <v>105317-CES. JORGE JORDAN D.</v>
          </cell>
          <cell r="I101">
            <v>72</v>
          </cell>
          <cell r="J101">
            <v>99</v>
          </cell>
          <cell r="K101">
            <v>153</v>
          </cell>
          <cell r="L101">
            <v>113</v>
          </cell>
          <cell r="M101">
            <v>437</v>
          </cell>
        </row>
        <row r="102">
          <cell r="H102" t="str">
            <v>105322-CES. MARCOS MACUADA</v>
          </cell>
          <cell r="I102">
            <v>342</v>
          </cell>
          <cell r="J102">
            <v>324</v>
          </cell>
          <cell r="K102">
            <v>393</v>
          </cell>
          <cell r="L102">
            <v>262</v>
          </cell>
          <cell r="M102">
            <v>1321</v>
          </cell>
        </row>
        <row r="103">
          <cell r="H103" t="str">
            <v>105324-CES. SOTAQUI</v>
          </cell>
          <cell r="I103">
            <v>55</v>
          </cell>
          <cell r="J103">
            <v>13</v>
          </cell>
          <cell r="K103">
            <v>19</v>
          </cell>
          <cell r="L103">
            <v>50</v>
          </cell>
          <cell r="M103">
            <v>137</v>
          </cell>
        </row>
        <row r="104">
          <cell r="H104" t="str">
            <v>105415-P.S.R. BARRAZA</v>
          </cell>
          <cell r="I104">
            <v>137</v>
          </cell>
          <cell r="J104">
            <v>12</v>
          </cell>
          <cell r="K104">
            <v>18</v>
          </cell>
          <cell r="L104">
            <v>12</v>
          </cell>
          <cell r="M104">
            <v>42</v>
          </cell>
        </row>
        <row r="105">
          <cell r="H105" t="str">
            <v xml:space="preserve">105416-P.S.R. CAMARICO                  </v>
          </cell>
          <cell r="I105">
            <v>15</v>
          </cell>
          <cell r="J105">
            <v>2</v>
          </cell>
          <cell r="K105">
            <v>7</v>
          </cell>
          <cell r="L105">
            <v>14</v>
          </cell>
          <cell r="M105">
            <v>38</v>
          </cell>
        </row>
        <row r="106">
          <cell r="H106" t="str">
            <v>105417-P.S.R. ALCONES BAJOS</v>
          </cell>
          <cell r="I106">
            <v>6</v>
          </cell>
          <cell r="J106">
            <v>4</v>
          </cell>
          <cell r="K106">
            <v>1</v>
          </cell>
          <cell r="L106">
            <v>16</v>
          </cell>
          <cell r="M106">
            <v>27</v>
          </cell>
        </row>
        <row r="107">
          <cell r="H107" t="str">
            <v>105419-P.S.R. LAS SOSSAS</v>
          </cell>
          <cell r="I107">
            <v>6</v>
          </cell>
          <cell r="J107">
            <v>11</v>
          </cell>
          <cell r="K107">
            <v>10</v>
          </cell>
          <cell r="L107">
            <v>12</v>
          </cell>
          <cell r="M107">
            <v>39</v>
          </cell>
        </row>
        <row r="108">
          <cell r="H108" t="str">
            <v>105420-P.S.R. LIMARI</v>
          </cell>
          <cell r="I108">
            <v>0</v>
          </cell>
          <cell r="J108">
            <v>1</v>
          </cell>
          <cell r="K108">
            <v>3</v>
          </cell>
          <cell r="L108">
            <v>9</v>
          </cell>
          <cell r="M108">
            <v>13</v>
          </cell>
        </row>
        <row r="109">
          <cell r="H109" t="str">
            <v>105422-P.S.R. HORNILLOS</v>
          </cell>
          <cell r="I109">
            <v>2</v>
          </cell>
          <cell r="J109">
            <v>0</v>
          </cell>
          <cell r="K109">
            <v>1</v>
          </cell>
          <cell r="L109">
            <v>0</v>
          </cell>
          <cell r="M109">
            <v>3</v>
          </cell>
        </row>
        <row r="110">
          <cell r="H110" t="str">
            <v>105437-P.S.R. CHALINGA</v>
          </cell>
          <cell r="I110">
            <v>0</v>
          </cell>
          <cell r="J110">
            <v>6</v>
          </cell>
          <cell r="K110">
            <v>5</v>
          </cell>
          <cell r="L110">
            <v>10</v>
          </cell>
          <cell r="M110">
            <v>21</v>
          </cell>
        </row>
        <row r="111">
          <cell r="H111" t="str">
            <v>105439-P.S.R. CERRO BLANCO</v>
          </cell>
          <cell r="I111">
            <v>3</v>
          </cell>
          <cell r="J111">
            <v>3</v>
          </cell>
          <cell r="K111">
            <v>2</v>
          </cell>
          <cell r="L111">
            <v>2</v>
          </cell>
          <cell r="M111">
            <v>10</v>
          </cell>
        </row>
        <row r="112">
          <cell r="H112" t="str">
            <v>105507-P.S.R. HUAMALATA</v>
          </cell>
          <cell r="I112">
            <v>0</v>
          </cell>
          <cell r="J112">
            <v>2</v>
          </cell>
          <cell r="K112">
            <v>10</v>
          </cell>
          <cell r="L112">
            <v>10</v>
          </cell>
          <cell r="M112">
            <v>22</v>
          </cell>
        </row>
        <row r="113">
          <cell r="H113" t="str">
            <v>105510-P.S.R. RECOLETA</v>
          </cell>
          <cell r="I113">
            <v>3</v>
          </cell>
          <cell r="J113">
            <v>4</v>
          </cell>
          <cell r="K113">
            <v>4</v>
          </cell>
          <cell r="L113">
            <v>8</v>
          </cell>
          <cell r="M113">
            <v>19</v>
          </cell>
        </row>
        <row r="114">
          <cell r="H114" t="str">
            <v>105722-CECOF SAN JOSE DE LA DEHESA</v>
          </cell>
          <cell r="I114">
            <v>17</v>
          </cell>
          <cell r="J114">
            <v>12</v>
          </cell>
          <cell r="K114">
            <v>108</v>
          </cell>
          <cell r="L114">
            <v>4</v>
          </cell>
          <cell r="M114">
            <v>141</v>
          </cell>
        </row>
        <row r="115">
          <cell r="H115" t="str">
            <v>105723-CECOF LIMARI</v>
          </cell>
          <cell r="I115">
            <v>35</v>
          </cell>
          <cell r="J115">
            <v>35</v>
          </cell>
          <cell r="K115">
            <v>67</v>
          </cell>
          <cell r="L115">
            <v>53</v>
          </cell>
          <cell r="M115">
            <v>190</v>
          </cell>
        </row>
        <row r="116">
          <cell r="H116" t="str">
            <v>200258-CECOF LOS COPIHUES</v>
          </cell>
          <cell r="I116">
            <v>0</v>
          </cell>
          <cell r="J116">
            <v>5</v>
          </cell>
          <cell r="K116">
            <v>19</v>
          </cell>
          <cell r="L116">
            <v>24</v>
          </cell>
          <cell r="M116">
            <v>48</v>
          </cell>
        </row>
        <row r="117">
          <cell r="H117" t="str">
            <v>04302-COMBARBALÁ</v>
          </cell>
          <cell r="I117">
            <v>105</v>
          </cell>
          <cell r="J117">
            <v>96</v>
          </cell>
          <cell r="K117">
            <v>78</v>
          </cell>
          <cell r="L117">
            <v>80</v>
          </cell>
          <cell r="M117">
            <v>359</v>
          </cell>
        </row>
        <row r="118">
          <cell r="H118" t="str">
            <v>105105-HOSPITAL COMBARBALA</v>
          </cell>
          <cell r="I118">
            <v>28</v>
          </cell>
          <cell r="J118">
            <v>30</v>
          </cell>
          <cell r="K118">
            <v>22</v>
          </cell>
          <cell r="L118">
            <v>22</v>
          </cell>
          <cell r="M118">
            <v>102</v>
          </cell>
        </row>
        <row r="119">
          <cell r="H119" t="str">
            <v>105433-P.S.R. SAN LORENZO</v>
          </cell>
          <cell r="I119">
            <v>102</v>
          </cell>
          <cell r="J119">
            <v>102</v>
          </cell>
          <cell r="K119">
            <v>5</v>
          </cell>
          <cell r="L119">
            <v>1</v>
          </cell>
          <cell r="M119">
            <v>6</v>
          </cell>
        </row>
        <row r="120">
          <cell r="H120" t="str">
            <v>105434-P.S.R. SAN MARCOS</v>
          </cell>
          <cell r="I120">
            <v>2</v>
          </cell>
          <cell r="J120">
            <v>1</v>
          </cell>
          <cell r="K120">
            <v>4</v>
          </cell>
          <cell r="L120">
            <v>2</v>
          </cell>
          <cell r="M120">
            <v>9</v>
          </cell>
        </row>
        <row r="121">
          <cell r="H121" t="str">
            <v>105441-P.S.R. MANQUEHUA</v>
          </cell>
          <cell r="I121">
            <v>12</v>
          </cell>
          <cell r="J121">
            <v>8</v>
          </cell>
          <cell r="K121">
            <v>4</v>
          </cell>
          <cell r="L121">
            <v>17</v>
          </cell>
          <cell r="M121">
            <v>41</v>
          </cell>
        </row>
        <row r="122">
          <cell r="H122" t="str">
            <v xml:space="preserve">105459-P.S.R. BARRANCAS                </v>
          </cell>
          <cell r="I122">
            <v>15</v>
          </cell>
          <cell r="J122">
            <v>7</v>
          </cell>
          <cell r="K122">
            <v>6</v>
          </cell>
          <cell r="L122">
            <v>7</v>
          </cell>
          <cell r="M122">
            <v>35</v>
          </cell>
        </row>
        <row r="123">
          <cell r="H123" t="str">
            <v>105460-P.S.R. COGOTI 18</v>
          </cell>
          <cell r="I123">
            <v>7</v>
          </cell>
          <cell r="J123">
            <v>10</v>
          </cell>
          <cell r="K123">
            <v>10</v>
          </cell>
          <cell r="L123">
            <v>9</v>
          </cell>
          <cell r="M123">
            <v>36</v>
          </cell>
        </row>
        <row r="124">
          <cell r="H124" t="str">
            <v>105461-P.S.R. EL HUACHO</v>
          </cell>
          <cell r="I124">
            <v>36</v>
          </cell>
          <cell r="J124">
            <v>2</v>
          </cell>
          <cell r="K124">
            <v>2</v>
          </cell>
          <cell r="L124">
            <v>1</v>
          </cell>
          <cell r="M124">
            <v>3</v>
          </cell>
        </row>
        <row r="125">
          <cell r="H125" t="str">
            <v>105462-P.S.R. EL SAUCE</v>
          </cell>
          <cell r="I125">
            <v>14</v>
          </cell>
          <cell r="J125">
            <v>9</v>
          </cell>
          <cell r="K125">
            <v>8</v>
          </cell>
          <cell r="L125">
            <v>2</v>
          </cell>
          <cell r="M125">
            <v>33</v>
          </cell>
        </row>
        <row r="126">
          <cell r="H126" t="str">
            <v>105463-P.S.R. QUILITAPIA</v>
          </cell>
          <cell r="I126">
            <v>8</v>
          </cell>
          <cell r="J126">
            <v>10</v>
          </cell>
          <cell r="K126">
            <v>5</v>
          </cell>
          <cell r="L126">
            <v>8</v>
          </cell>
          <cell r="M126">
            <v>31</v>
          </cell>
        </row>
        <row r="127">
          <cell r="H127" t="str">
            <v>105464-P.S.R. LA LIGUA</v>
          </cell>
          <cell r="I127">
            <v>5</v>
          </cell>
          <cell r="J127">
            <v>4</v>
          </cell>
          <cell r="K127">
            <v>3</v>
          </cell>
          <cell r="L127">
            <v>0</v>
          </cell>
          <cell r="M127">
            <v>12</v>
          </cell>
        </row>
        <row r="128">
          <cell r="H128" t="str">
            <v>105465-P.S.R. RAMADILLA</v>
          </cell>
          <cell r="I128">
            <v>4</v>
          </cell>
          <cell r="J128">
            <v>0</v>
          </cell>
          <cell r="K128">
            <v>1</v>
          </cell>
          <cell r="L128">
            <v>6</v>
          </cell>
          <cell r="M128">
            <v>11</v>
          </cell>
        </row>
        <row r="129">
          <cell r="H129" t="str">
            <v>105466-P.S.R. VALLE HERMOSO</v>
          </cell>
          <cell r="I129">
            <v>6</v>
          </cell>
          <cell r="J129">
            <v>4</v>
          </cell>
          <cell r="K129">
            <v>6</v>
          </cell>
          <cell r="L129">
            <v>5</v>
          </cell>
          <cell r="M129">
            <v>21</v>
          </cell>
        </row>
        <row r="130">
          <cell r="H130" t="str">
            <v>105490-P.S.R. EL DURAZNO</v>
          </cell>
          <cell r="I130">
            <v>4</v>
          </cell>
          <cell r="J130">
            <v>11</v>
          </cell>
          <cell r="K130">
            <v>4</v>
          </cell>
          <cell r="L130">
            <v>4</v>
          </cell>
          <cell r="M130">
            <v>19</v>
          </cell>
        </row>
        <row r="131">
          <cell r="H131" t="str">
            <v>04304-MONTE PATRIA</v>
          </cell>
          <cell r="I131">
            <v>131</v>
          </cell>
          <cell r="J131">
            <v>151</v>
          </cell>
          <cell r="K131">
            <v>295</v>
          </cell>
          <cell r="L131">
            <v>166</v>
          </cell>
          <cell r="M131">
            <v>743</v>
          </cell>
        </row>
        <row r="132">
          <cell r="H132" t="str">
            <v>105307-CES. RURAL MONTE PATRIA</v>
          </cell>
          <cell r="I132">
            <v>23</v>
          </cell>
          <cell r="J132">
            <v>35</v>
          </cell>
          <cell r="K132">
            <v>51</v>
          </cell>
          <cell r="L132">
            <v>17</v>
          </cell>
          <cell r="M132">
            <v>126</v>
          </cell>
        </row>
        <row r="133">
          <cell r="H133" t="str">
            <v>105311-CES. RURAL CHAÑARAL ALTO</v>
          </cell>
          <cell r="I133">
            <v>11</v>
          </cell>
          <cell r="J133">
            <v>4</v>
          </cell>
          <cell r="K133">
            <v>38</v>
          </cell>
          <cell r="L133">
            <v>45</v>
          </cell>
          <cell r="M133">
            <v>98</v>
          </cell>
        </row>
        <row r="134">
          <cell r="H134" t="str">
            <v>105312-CES. RURAL CAREN</v>
          </cell>
          <cell r="I134">
            <v>3</v>
          </cell>
          <cell r="J134">
            <v>0</v>
          </cell>
          <cell r="K134">
            <v>22</v>
          </cell>
          <cell r="L134">
            <v>26</v>
          </cell>
          <cell r="M134">
            <v>51</v>
          </cell>
        </row>
        <row r="135">
          <cell r="H135" t="str">
            <v>105318-CES. RURAL EL PALQUI</v>
          </cell>
          <cell r="I135">
            <v>22</v>
          </cell>
          <cell r="J135">
            <v>56</v>
          </cell>
          <cell r="K135">
            <v>70</v>
          </cell>
          <cell r="L135">
            <v>26</v>
          </cell>
          <cell r="M135">
            <v>174</v>
          </cell>
        </row>
        <row r="136">
          <cell r="H136" t="str">
            <v>105425-P.S.R. CHILECITO</v>
          </cell>
          <cell r="I136">
            <v>5</v>
          </cell>
          <cell r="J136">
            <v>3</v>
          </cell>
          <cell r="K136">
            <v>22</v>
          </cell>
          <cell r="L136">
            <v>2</v>
          </cell>
          <cell r="M136">
            <v>32</v>
          </cell>
        </row>
        <row r="137">
          <cell r="H137" t="str">
            <v>105427-P.S.R. HACIENDA VALDIVIA</v>
          </cell>
          <cell r="I137">
            <v>4</v>
          </cell>
          <cell r="J137">
            <v>2</v>
          </cell>
          <cell r="K137">
            <v>10</v>
          </cell>
          <cell r="L137">
            <v>5</v>
          </cell>
          <cell r="M137">
            <v>21</v>
          </cell>
        </row>
        <row r="138">
          <cell r="H138" t="str">
            <v>105428-P.S.R. HUATULAME</v>
          </cell>
          <cell r="I138">
            <v>0</v>
          </cell>
          <cell r="J138">
            <v>3</v>
          </cell>
          <cell r="K138">
            <v>24</v>
          </cell>
          <cell r="L138">
            <v>11</v>
          </cell>
          <cell r="M138">
            <v>38</v>
          </cell>
        </row>
        <row r="139">
          <cell r="H139" t="str">
            <v>105430-P.S.R. MIALQUI</v>
          </cell>
          <cell r="I139">
            <v>1</v>
          </cell>
          <cell r="J139">
            <v>2</v>
          </cell>
          <cell r="K139">
            <v>2</v>
          </cell>
          <cell r="L139">
            <v>0</v>
          </cell>
          <cell r="M139">
            <v>3</v>
          </cell>
        </row>
        <row r="140">
          <cell r="H140" t="str">
            <v>105431-P.S.R. PEDREGAL</v>
          </cell>
          <cell r="I140">
            <v>6</v>
          </cell>
          <cell r="J140">
            <v>7</v>
          </cell>
          <cell r="K140">
            <v>11</v>
          </cell>
          <cell r="L140">
            <v>4</v>
          </cell>
          <cell r="M140">
            <v>28</v>
          </cell>
        </row>
        <row r="141">
          <cell r="H141" t="str">
            <v>105432-P.S.R. RAPEL</v>
          </cell>
          <cell r="I141">
            <v>22</v>
          </cell>
          <cell r="J141">
            <v>18</v>
          </cell>
          <cell r="K141">
            <v>17</v>
          </cell>
          <cell r="L141">
            <v>5</v>
          </cell>
          <cell r="M141">
            <v>62</v>
          </cell>
        </row>
        <row r="142">
          <cell r="H142" t="str">
            <v>105435-P.S.R. TULAHUEN</v>
          </cell>
          <cell r="I142">
            <v>20</v>
          </cell>
          <cell r="J142">
            <v>10</v>
          </cell>
          <cell r="K142">
            <v>21</v>
          </cell>
          <cell r="L142">
            <v>20</v>
          </cell>
          <cell r="M142">
            <v>71</v>
          </cell>
        </row>
        <row r="143">
          <cell r="H143" t="str">
            <v>105436-P.S.R. EL MAITEN</v>
          </cell>
          <cell r="I143">
            <v>7</v>
          </cell>
          <cell r="J143">
            <v>0</v>
          </cell>
          <cell r="K143">
            <v>6</v>
          </cell>
          <cell r="L143">
            <v>5</v>
          </cell>
          <cell r="M143">
            <v>18</v>
          </cell>
        </row>
        <row r="144">
          <cell r="H144" t="str">
            <v>105489-P.S.R. RAMADAS DE TULAHUEN</v>
          </cell>
          <cell r="I144">
            <v>7</v>
          </cell>
          <cell r="J144">
            <v>11</v>
          </cell>
          <cell r="K144">
            <v>3</v>
          </cell>
          <cell r="L144">
            <v>3</v>
          </cell>
          <cell r="M144">
            <v>21</v>
          </cell>
        </row>
        <row r="145">
          <cell r="H145" t="str">
            <v>04304-PUNITAQUI</v>
          </cell>
          <cell r="I145">
            <v>74</v>
          </cell>
          <cell r="J145">
            <v>47</v>
          </cell>
          <cell r="K145">
            <v>91</v>
          </cell>
          <cell r="L145">
            <v>30</v>
          </cell>
          <cell r="M145">
            <v>242</v>
          </cell>
        </row>
        <row r="146">
          <cell r="H146" t="str">
            <v>105308-CES. RURAL PUNITAQUI</v>
          </cell>
          <cell r="I146">
            <v>59</v>
          </cell>
          <cell r="J146">
            <v>34</v>
          </cell>
          <cell r="K146">
            <v>72</v>
          </cell>
          <cell r="L146">
            <v>26</v>
          </cell>
          <cell r="M146">
            <v>191</v>
          </cell>
        </row>
        <row r="147">
          <cell r="H147" t="str">
            <v>105440-P.S.R. DIVISADERO</v>
          </cell>
          <cell r="I147">
            <v>15</v>
          </cell>
          <cell r="J147">
            <v>11</v>
          </cell>
          <cell r="K147">
            <v>19</v>
          </cell>
          <cell r="L147">
            <v>4</v>
          </cell>
          <cell r="M147">
            <v>49</v>
          </cell>
        </row>
        <row r="148">
          <cell r="H148" t="str">
            <v>105442-P.S.R. SAN PEDRO DE QUILES</v>
          </cell>
          <cell r="I148">
            <v>49</v>
          </cell>
          <cell r="J148">
            <v>2</v>
          </cell>
          <cell r="K148">
            <v>2</v>
          </cell>
          <cell r="L148">
            <v>2</v>
          </cell>
          <cell r="M148">
            <v>2</v>
          </cell>
        </row>
        <row r="149">
          <cell r="H149" t="str">
            <v>04305-RIO HURTADO</v>
          </cell>
          <cell r="I149">
            <v>15</v>
          </cell>
          <cell r="J149">
            <v>36</v>
          </cell>
          <cell r="K149">
            <v>57</v>
          </cell>
          <cell r="L149">
            <v>29</v>
          </cell>
          <cell r="M149">
            <v>137</v>
          </cell>
        </row>
        <row r="150">
          <cell r="H150" t="str">
            <v>105310-CES. RURAL PICHASCA</v>
          </cell>
          <cell r="I150">
            <v>0</v>
          </cell>
          <cell r="J150">
            <v>5</v>
          </cell>
          <cell r="K150">
            <v>31</v>
          </cell>
          <cell r="L150">
            <v>7</v>
          </cell>
          <cell r="M150">
            <v>43</v>
          </cell>
        </row>
        <row r="151">
          <cell r="H151" t="str">
            <v>105409-P.S.R. EL CHAÑAR</v>
          </cell>
          <cell r="I151">
            <v>0</v>
          </cell>
          <cell r="J151">
            <v>5</v>
          </cell>
          <cell r="K151">
            <v>0</v>
          </cell>
          <cell r="L151">
            <v>2</v>
          </cell>
          <cell r="M151">
            <v>7</v>
          </cell>
        </row>
        <row r="152">
          <cell r="H152" t="str">
            <v>105410-P.S.R. HURTADO</v>
          </cell>
          <cell r="I152">
            <v>7</v>
          </cell>
          <cell r="J152">
            <v>7</v>
          </cell>
          <cell r="K152">
            <v>9</v>
          </cell>
          <cell r="L152">
            <v>2</v>
          </cell>
          <cell r="M152">
            <v>25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  <cell r="K153">
            <v>6</v>
          </cell>
          <cell r="L153">
            <v>8</v>
          </cell>
          <cell r="M153">
            <v>19</v>
          </cell>
        </row>
        <row r="154">
          <cell r="H154" t="str">
            <v>105413-P.S.R. SAMO ALTO</v>
          </cell>
          <cell r="I154">
            <v>2</v>
          </cell>
          <cell r="J154">
            <v>16</v>
          </cell>
          <cell r="K154">
            <v>7</v>
          </cell>
          <cell r="L154">
            <v>10</v>
          </cell>
          <cell r="M154">
            <v>35</v>
          </cell>
        </row>
        <row r="155">
          <cell r="H155" t="str">
            <v>105414-P.S.R. SERON</v>
          </cell>
          <cell r="I155">
            <v>0</v>
          </cell>
          <cell r="J155">
            <v>0</v>
          </cell>
          <cell r="K155">
            <v>3</v>
          </cell>
          <cell r="L155">
            <v>3</v>
          </cell>
          <cell r="M155">
            <v>3</v>
          </cell>
        </row>
        <row r="156">
          <cell r="H156" t="str">
            <v>105503-P.S.R. TABAQUEROS</v>
          </cell>
          <cell r="I156">
            <v>1</v>
          </cell>
          <cell r="J156">
            <v>3</v>
          </cell>
          <cell r="K156">
            <v>1</v>
          </cell>
          <cell r="L156">
            <v>1</v>
          </cell>
          <cell r="M156">
            <v>5</v>
          </cell>
        </row>
        <row r="157">
          <cell r="H157" t="str">
            <v>Total general</v>
          </cell>
          <cell r="I157">
            <v>3123</v>
          </cell>
          <cell r="J157">
            <v>2858</v>
          </cell>
          <cell r="K157">
            <v>4395</v>
          </cell>
          <cell r="L157">
            <v>2858</v>
          </cell>
          <cell r="M157">
            <v>13234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201</v>
          </cell>
          <cell r="M5">
            <v>720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87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82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89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90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168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148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13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>
            <v>0</v>
          </cell>
          <cell r="M13">
            <v>5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3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5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11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6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13</v>
          </cell>
        </row>
        <row r="19">
          <cell r="H19" t="str">
            <v>04102-COQUIMBO</v>
          </cell>
          <cell r="I19">
            <v>169</v>
          </cell>
          <cell r="J19">
            <v>192</v>
          </cell>
          <cell r="K19">
            <v>209</v>
          </cell>
          <cell r="L19">
            <v>130</v>
          </cell>
          <cell r="M19">
            <v>700</v>
          </cell>
        </row>
        <row r="20">
          <cell r="H20" t="str">
            <v>105303-CES. SAN JUAN</v>
          </cell>
          <cell r="I20">
            <v>25</v>
          </cell>
          <cell r="J20">
            <v>29</v>
          </cell>
          <cell r="K20">
            <v>32</v>
          </cell>
          <cell r="L20">
            <v>15</v>
          </cell>
          <cell r="M20">
            <v>101</v>
          </cell>
        </row>
        <row r="21">
          <cell r="H21" t="str">
            <v>105304-CES. SANTA CECILIA</v>
          </cell>
          <cell r="I21">
            <v>21</v>
          </cell>
          <cell r="J21">
            <v>30</v>
          </cell>
          <cell r="K21">
            <v>36</v>
          </cell>
          <cell r="L21">
            <v>36</v>
          </cell>
          <cell r="M21">
            <v>123</v>
          </cell>
        </row>
        <row r="22">
          <cell r="H22" t="str">
            <v>105305-CES. TIERRAS BLANCAS</v>
          </cell>
          <cell r="I22">
            <v>53</v>
          </cell>
          <cell r="J22">
            <v>62</v>
          </cell>
          <cell r="K22">
            <v>58</v>
          </cell>
          <cell r="L22">
            <v>31</v>
          </cell>
          <cell r="M22">
            <v>204</v>
          </cell>
        </row>
        <row r="23">
          <cell r="H23" t="str">
            <v>105321-CES. RURAL  TONGOY</v>
          </cell>
          <cell r="I23">
            <v>12</v>
          </cell>
          <cell r="J23">
            <v>6</v>
          </cell>
          <cell r="K23">
            <v>13</v>
          </cell>
          <cell r="L23">
            <v>8</v>
          </cell>
          <cell r="M23">
            <v>39</v>
          </cell>
        </row>
        <row r="24">
          <cell r="H24" t="str">
            <v>105323-CES. DR. SERGIO AGUILAR</v>
          </cell>
          <cell r="I24">
            <v>40</v>
          </cell>
          <cell r="J24">
            <v>48</v>
          </cell>
          <cell r="K24">
            <v>46</v>
          </cell>
          <cell r="L24">
            <v>29</v>
          </cell>
          <cell r="M24">
            <v>163</v>
          </cell>
        </row>
        <row r="25">
          <cell r="H25" t="str">
            <v>105405-P.S.R. GUANAQUEROS</v>
          </cell>
          <cell r="I25">
            <v>3</v>
          </cell>
          <cell r="J25">
            <v>1</v>
          </cell>
          <cell r="K25">
            <v>1</v>
          </cell>
          <cell r="L25">
            <v>0</v>
          </cell>
          <cell r="M25">
            <v>5</v>
          </cell>
        </row>
        <row r="26">
          <cell r="H26" t="str">
            <v>105406-P.S.R. PAN DE AZUCAR</v>
          </cell>
          <cell r="I26">
            <v>6</v>
          </cell>
          <cell r="J26">
            <v>6</v>
          </cell>
          <cell r="K26">
            <v>9</v>
          </cell>
          <cell r="L26">
            <v>2</v>
          </cell>
          <cell r="M26">
            <v>23</v>
          </cell>
        </row>
        <row r="27">
          <cell r="H27" t="str">
            <v>105407-P.S.R. TAMBILLOS</v>
          </cell>
          <cell r="I27">
            <v>3</v>
          </cell>
          <cell r="J27">
            <v>3</v>
          </cell>
          <cell r="K27">
            <v>3</v>
          </cell>
          <cell r="L27">
            <v>3</v>
          </cell>
          <cell r="M27">
            <v>6</v>
          </cell>
        </row>
        <row r="28">
          <cell r="H28" t="str">
            <v>105705-CECOF EL ALBA</v>
          </cell>
          <cell r="I28">
            <v>5</v>
          </cell>
          <cell r="J28">
            <v>3</v>
          </cell>
          <cell r="K28">
            <v>3</v>
          </cell>
          <cell r="L28">
            <v>3</v>
          </cell>
          <cell r="M28">
            <v>14</v>
          </cell>
        </row>
        <row r="29">
          <cell r="H29" t="str">
            <v>200273-CECOF PUNTA MIRA</v>
          </cell>
          <cell r="I29">
            <v>1</v>
          </cell>
          <cell r="J29">
            <v>4</v>
          </cell>
          <cell r="K29">
            <v>11</v>
          </cell>
          <cell r="L29">
            <v>6</v>
          </cell>
          <cell r="M29">
            <v>22</v>
          </cell>
        </row>
        <row r="30">
          <cell r="H30" t="str">
            <v>04103-ANDACOLLO</v>
          </cell>
          <cell r="I30">
            <v>12</v>
          </cell>
          <cell r="J30">
            <v>7</v>
          </cell>
          <cell r="K30">
            <v>7</v>
          </cell>
          <cell r="L30">
            <v>9</v>
          </cell>
          <cell r="M30">
            <v>35</v>
          </cell>
        </row>
        <row r="31">
          <cell r="H31" t="str">
            <v>105106-HOSPITAL ANDACOLLO</v>
          </cell>
          <cell r="I31">
            <v>12</v>
          </cell>
          <cell r="J31">
            <v>7</v>
          </cell>
          <cell r="K31">
            <v>7</v>
          </cell>
          <cell r="L31">
            <v>9</v>
          </cell>
          <cell r="M31">
            <v>35</v>
          </cell>
        </row>
        <row r="32">
          <cell r="H32" t="str">
            <v>04104-LA HIGUERA</v>
          </cell>
          <cell r="I32">
            <v>4</v>
          </cell>
          <cell r="J32">
            <v>2</v>
          </cell>
          <cell r="K32">
            <v>6</v>
          </cell>
          <cell r="L32">
            <v>2</v>
          </cell>
          <cell r="M32">
            <v>14</v>
          </cell>
        </row>
        <row r="33">
          <cell r="H33" t="str">
            <v>105314-CES. LA HIGUERA</v>
          </cell>
          <cell r="I33">
            <v>4</v>
          </cell>
          <cell r="J33">
            <v>2</v>
          </cell>
          <cell r="K33">
            <v>1</v>
          </cell>
          <cell r="L33">
            <v>1</v>
          </cell>
          <cell r="M33">
            <v>8</v>
          </cell>
        </row>
        <row r="34">
          <cell r="H34" t="str">
            <v xml:space="preserve">105500-P.S.R. CALETA HORNOS        </v>
          </cell>
          <cell r="I34">
            <v>8</v>
          </cell>
          <cell r="J34">
            <v>0</v>
          </cell>
          <cell r="K34">
            <v>3</v>
          </cell>
          <cell r="L34">
            <v>3</v>
          </cell>
          <cell r="M34">
            <v>3</v>
          </cell>
        </row>
        <row r="35">
          <cell r="H35" t="str">
            <v>105505-P.S.R. LOS CHOROS</v>
          </cell>
          <cell r="I35">
            <v>3</v>
          </cell>
          <cell r="J35">
            <v>0</v>
          </cell>
          <cell r="K35">
            <v>0</v>
          </cell>
          <cell r="L35">
            <v>1</v>
          </cell>
          <cell r="M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0</v>
          </cell>
          <cell r="K36">
            <v>2</v>
          </cell>
          <cell r="L36">
            <v>0</v>
          </cell>
          <cell r="M36">
            <v>2</v>
          </cell>
        </row>
        <row r="37">
          <cell r="H37" t="str">
            <v>04105-PAIHUANO</v>
          </cell>
          <cell r="I37">
            <v>3</v>
          </cell>
          <cell r="J37">
            <v>3</v>
          </cell>
          <cell r="K37">
            <v>5</v>
          </cell>
          <cell r="L37">
            <v>0</v>
          </cell>
          <cell r="M37">
            <v>11</v>
          </cell>
        </row>
        <row r="38">
          <cell r="H38" t="str">
            <v>105306-CES. PAIHUANO</v>
          </cell>
          <cell r="I38">
            <v>3</v>
          </cell>
          <cell r="J38">
            <v>2</v>
          </cell>
          <cell r="K38">
            <v>1</v>
          </cell>
          <cell r="L38">
            <v>0</v>
          </cell>
          <cell r="M38">
            <v>6</v>
          </cell>
        </row>
        <row r="39">
          <cell r="H39" t="str">
            <v>105475-P.S.R. HORCON</v>
          </cell>
          <cell r="I39">
            <v>0</v>
          </cell>
          <cell r="J39">
            <v>1</v>
          </cell>
          <cell r="K39">
            <v>0</v>
          </cell>
          <cell r="L39">
            <v>0</v>
          </cell>
          <cell r="M39">
            <v>1</v>
          </cell>
        </row>
        <row r="40">
          <cell r="H40" t="str">
            <v>105476-P.S.R. MONTE GRANDE</v>
          </cell>
          <cell r="I40">
            <v>1</v>
          </cell>
          <cell r="J40">
            <v>0</v>
          </cell>
          <cell r="K40">
            <v>1</v>
          </cell>
          <cell r="L40">
            <v>0</v>
          </cell>
          <cell r="M40">
            <v>1</v>
          </cell>
        </row>
        <row r="41">
          <cell r="H41" t="str">
            <v>105477-P.S.R. PISCO ELQUI</v>
          </cell>
          <cell r="I41">
            <v>1</v>
          </cell>
          <cell r="J41">
            <v>0</v>
          </cell>
          <cell r="K41">
            <v>3</v>
          </cell>
          <cell r="L41">
            <v>3</v>
          </cell>
          <cell r="M41">
            <v>3</v>
          </cell>
        </row>
        <row r="42">
          <cell r="H42" t="str">
            <v>04106-VICUÑA</v>
          </cell>
          <cell r="I42">
            <v>20</v>
          </cell>
          <cell r="J42">
            <v>20</v>
          </cell>
          <cell r="K42">
            <v>18</v>
          </cell>
          <cell r="L42">
            <v>13</v>
          </cell>
          <cell r="M42">
            <v>71</v>
          </cell>
        </row>
        <row r="43">
          <cell r="H43" t="str">
            <v>105107-HOSPITAL VICUÑA</v>
          </cell>
          <cell r="I43">
            <v>13</v>
          </cell>
          <cell r="J43">
            <v>9</v>
          </cell>
          <cell r="K43">
            <v>7</v>
          </cell>
          <cell r="L43">
            <v>5</v>
          </cell>
          <cell r="M43">
            <v>34</v>
          </cell>
        </row>
        <row r="44">
          <cell r="H44" t="str">
            <v>105467-P.S.R. DIAGUITAS</v>
          </cell>
          <cell r="I44">
            <v>0</v>
          </cell>
          <cell r="J44">
            <v>0</v>
          </cell>
          <cell r="K44">
            <v>1</v>
          </cell>
          <cell r="L44">
            <v>1</v>
          </cell>
          <cell r="M44">
            <v>2</v>
          </cell>
        </row>
        <row r="45">
          <cell r="H45" t="str">
            <v>105468-P.S.R. EL MOLLE</v>
          </cell>
          <cell r="I45">
            <v>2</v>
          </cell>
          <cell r="J45">
            <v>2</v>
          </cell>
          <cell r="K45">
            <v>2</v>
          </cell>
          <cell r="L45">
            <v>2</v>
          </cell>
          <cell r="M45">
            <v>6</v>
          </cell>
        </row>
        <row r="46">
          <cell r="H46" t="str">
            <v>105469-P.S.R. EL TAMBO</v>
          </cell>
          <cell r="I46">
            <v>1</v>
          </cell>
          <cell r="J46">
            <v>3</v>
          </cell>
          <cell r="K46">
            <v>1</v>
          </cell>
          <cell r="L46">
            <v>0</v>
          </cell>
          <cell r="M46">
            <v>5</v>
          </cell>
        </row>
        <row r="47">
          <cell r="H47" t="str">
            <v>105471-P.S.R. PERALILLO</v>
          </cell>
          <cell r="I47">
            <v>1</v>
          </cell>
          <cell r="J47">
            <v>2</v>
          </cell>
          <cell r="K47">
            <v>0</v>
          </cell>
          <cell r="L47">
            <v>2</v>
          </cell>
          <cell r="M47">
            <v>5</v>
          </cell>
        </row>
        <row r="48">
          <cell r="H48" t="str">
            <v>105472-P.S.R. RIVADAVIA</v>
          </cell>
          <cell r="I48">
            <v>5</v>
          </cell>
          <cell r="J48">
            <v>2</v>
          </cell>
          <cell r="K48">
            <v>2</v>
          </cell>
          <cell r="L48">
            <v>0</v>
          </cell>
          <cell r="M48">
            <v>2</v>
          </cell>
        </row>
        <row r="49">
          <cell r="H49" t="str">
            <v>105473-P.S.R. TALCUNA</v>
          </cell>
          <cell r="I49">
            <v>0</v>
          </cell>
          <cell r="J49">
            <v>1</v>
          </cell>
          <cell r="K49">
            <v>1</v>
          </cell>
          <cell r="L49">
            <v>0</v>
          </cell>
          <cell r="M49">
            <v>2</v>
          </cell>
        </row>
        <row r="50">
          <cell r="H50" t="str">
            <v>105474-P.S.R. CHAPILCA</v>
          </cell>
          <cell r="I50">
            <v>2</v>
          </cell>
          <cell r="J50">
            <v>0</v>
          </cell>
          <cell r="K50">
            <v>1</v>
          </cell>
          <cell r="L50">
            <v>0</v>
          </cell>
          <cell r="M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4</v>
          </cell>
          <cell r="L51">
            <v>2</v>
          </cell>
          <cell r="M51">
            <v>10</v>
          </cell>
        </row>
        <row r="52">
          <cell r="H52" t="str">
            <v>105509-P.S.R. GUALLIGUAICA</v>
          </cell>
          <cell r="I52">
            <v>10</v>
          </cell>
          <cell r="J52">
            <v>0</v>
          </cell>
          <cell r="K52">
            <v>3</v>
          </cell>
          <cell r="L52">
            <v>1</v>
          </cell>
          <cell r="M52">
            <v>4</v>
          </cell>
        </row>
        <row r="53">
          <cell r="H53" t="str">
            <v>04201-ILLAPEL</v>
          </cell>
          <cell r="I53">
            <v>21</v>
          </cell>
          <cell r="J53">
            <v>41</v>
          </cell>
          <cell r="K53">
            <v>26</v>
          </cell>
          <cell r="L53">
            <v>15</v>
          </cell>
          <cell r="M53">
            <v>103</v>
          </cell>
        </row>
        <row r="54">
          <cell r="H54" t="str">
            <v>105103-HOSPITAL ILLAPEL</v>
          </cell>
          <cell r="I54">
            <v>14</v>
          </cell>
          <cell r="J54">
            <v>17</v>
          </cell>
          <cell r="K54">
            <v>15</v>
          </cell>
          <cell r="L54">
            <v>10</v>
          </cell>
          <cell r="M54">
            <v>56</v>
          </cell>
        </row>
        <row r="55">
          <cell r="H55" t="str">
            <v>105326-CESFAM SAN RAFAEL</v>
          </cell>
          <cell r="I55">
            <v>4</v>
          </cell>
          <cell r="J55">
            <v>15</v>
          </cell>
          <cell r="K55">
            <v>4</v>
          </cell>
          <cell r="L55">
            <v>4</v>
          </cell>
          <cell r="M55">
            <v>23</v>
          </cell>
        </row>
        <row r="56">
          <cell r="H56" t="str">
            <v xml:space="preserve">105443-P.S.R. CARCAMO                   </v>
          </cell>
          <cell r="I56">
            <v>23</v>
          </cell>
          <cell r="J56">
            <v>0</v>
          </cell>
          <cell r="K56">
            <v>1</v>
          </cell>
          <cell r="L56">
            <v>0</v>
          </cell>
          <cell r="M56">
            <v>1</v>
          </cell>
        </row>
        <row r="57">
          <cell r="H57" t="str">
            <v>105444-P.S.R. HUINTIL</v>
          </cell>
          <cell r="I57">
            <v>1</v>
          </cell>
          <cell r="J57">
            <v>1</v>
          </cell>
          <cell r="K57">
            <v>1</v>
          </cell>
          <cell r="L57">
            <v>1</v>
          </cell>
          <cell r="M57">
            <v>1</v>
          </cell>
        </row>
        <row r="58">
          <cell r="H58" t="str">
            <v>105445-P.S.R. LIMAHUIDA</v>
          </cell>
          <cell r="I58">
            <v>2</v>
          </cell>
          <cell r="J58">
            <v>2</v>
          </cell>
          <cell r="K58">
            <v>0</v>
          </cell>
          <cell r="L58">
            <v>0</v>
          </cell>
          <cell r="M58">
            <v>2</v>
          </cell>
        </row>
        <row r="59">
          <cell r="H59" t="str">
            <v>105447-P.S.R. PERALILLO</v>
          </cell>
          <cell r="I59">
            <v>2</v>
          </cell>
          <cell r="J59">
            <v>2</v>
          </cell>
          <cell r="K59">
            <v>1</v>
          </cell>
          <cell r="L59">
            <v>1</v>
          </cell>
          <cell r="M59">
            <v>4</v>
          </cell>
        </row>
        <row r="60">
          <cell r="H60" t="str">
            <v>105448-P.S.R. SANTA VIRGINIA</v>
          </cell>
          <cell r="I60">
            <v>4</v>
          </cell>
          <cell r="J60">
            <v>4</v>
          </cell>
          <cell r="K60">
            <v>0</v>
          </cell>
          <cell r="L60">
            <v>1</v>
          </cell>
          <cell r="M60">
            <v>1</v>
          </cell>
        </row>
        <row r="61">
          <cell r="H61" t="str">
            <v>105485-P.S.R. PLAN DE HORNOS</v>
          </cell>
          <cell r="I61">
            <v>1</v>
          </cell>
          <cell r="J61">
            <v>1</v>
          </cell>
          <cell r="K61">
            <v>1</v>
          </cell>
          <cell r="L61">
            <v>1</v>
          </cell>
          <cell r="M61">
            <v>3</v>
          </cell>
        </row>
        <row r="62">
          <cell r="H62" t="str">
            <v>105487-P.S.R. CAÑAS UNO</v>
          </cell>
          <cell r="I62">
            <v>1</v>
          </cell>
          <cell r="J62">
            <v>6</v>
          </cell>
          <cell r="K62">
            <v>3</v>
          </cell>
          <cell r="L62">
            <v>1</v>
          </cell>
          <cell r="M62">
            <v>11</v>
          </cell>
        </row>
        <row r="63">
          <cell r="H63" t="str">
            <v>105496-P.S.R. PINTACURA SUR</v>
          </cell>
          <cell r="I63">
            <v>11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</row>
        <row r="64">
          <cell r="H64" t="str">
            <v>105504-P.S.R. SOCAVON</v>
          </cell>
          <cell r="I64">
            <v>1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</row>
        <row r="65">
          <cell r="H65" t="str">
            <v>04202-CANELA</v>
          </cell>
          <cell r="I65">
            <v>6</v>
          </cell>
          <cell r="J65">
            <v>9</v>
          </cell>
          <cell r="K65">
            <v>20</v>
          </cell>
          <cell r="L65">
            <v>11</v>
          </cell>
          <cell r="M65">
            <v>46</v>
          </cell>
        </row>
        <row r="66">
          <cell r="H66" t="str">
            <v>105309-CES. RURAL CANELA</v>
          </cell>
          <cell r="I66">
            <v>4</v>
          </cell>
          <cell r="J66">
            <v>9</v>
          </cell>
          <cell r="K66">
            <v>13</v>
          </cell>
          <cell r="L66">
            <v>8</v>
          </cell>
          <cell r="M66">
            <v>34</v>
          </cell>
        </row>
        <row r="67">
          <cell r="H67" t="str">
            <v xml:space="preserve">105450-P.S.R. MINCHA NORTE            </v>
          </cell>
          <cell r="I67">
            <v>34</v>
          </cell>
          <cell r="J67">
            <v>0</v>
          </cell>
          <cell r="K67">
            <v>0</v>
          </cell>
          <cell r="L67">
            <v>1</v>
          </cell>
          <cell r="M67">
            <v>1</v>
          </cell>
        </row>
        <row r="68">
          <cell r="H68" t="str">
            <v>105451-P.S.R. AGUA FRIA</v>
          </cell>
          <cell r="I68">
            <v>1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</row>
        <row r="69">
          <cell r="H69" t="str">
            <v>105482-P.S.R. CANELA ALTA</v>
          </cell>
          <cell r="I69">
            <v>0</v>
          </cell>
          <cell r="J69">
            <v>0</v>
          </cell>
          <cell r="K69">
            <v>4</v>
          </cell>
          <cell r="L69">
            <v>4</v>
          </cell>
          <cell r="M69">
            <v>4</v>
          </cell>
        </row>
        <row r="70">
          <cell r="H70" t="str">
            <v>105483-P.S.R. LOS RULOS</v>
          </cell>
          <cell r="I70">
            <v>4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</row>
        <row r="71">
          <cell r="H71" t="str">
            <v>105484-P.S.R. HUENTELAUQUEN</v>
          </cell>
          <cell r="I71">
            <v>1</v>
          </cell>
          <cell r="J71">
            <v>1</v>
          </cell>
          <cell r="K71">
            <v>2</v>
          </cell>
          <cell r="L71">
            <v>1</v>
          </cell>
          <cell r="M71">
            <v>4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  <cell r="K72">
            <v>1</v>
          </cell>
          <cell r="L72">
            <v>1</v>
          </cell>
          <cell r="M72">
            <v>2</v>
          </cell>
        </row>
        <row r="73">
          <cell r="H73" t="str">
            <v>105493-P.S.R. MINCHA SUR</v>
          </cell>
          <cell r="I73">
            <v>2</v>
          </cell>
          <cell r="J73">
            <v>2</v>
          </cell>
          <cell r="K73">
            <v>1</v>
          </cell>
          <cell r="L73">
            <v>1</v>
          </cell>
          <cell r="M73">
            <v>1</v>
          </cell>
        </row>
        <row r="74">
          <cell r="H74" t="str">
            <v>04203-LOS VILOS</v>
          </cell>
          <cell r="I74">
            <v>25</v>
          </cell>
          <cell r="J74">
            <v>29</v>
          </cell>
          <cell r="K74">
            <v>23</v>
          </cell>
          <cell r="L74">
            <v>17</v>
          </cell>
          <cell r="M74">
            <v>94</v>
          </cell>
        </row>
        <row r="75">
          <cell r="H75" t="str">
            <v>105108-HOSPITAL LOS VILOS</v>
          </cell>
          <cell r="I75">
            <v>17</v>
          </cell>
          <cell r="J75">
            <v>22</v>
          </cell>
          <cell r="K75">
            <v>13</v>
          </cell>
          <cell r="L75">
            <v>8</v>
          </cell>
          <cell r="M75">
            <v>60</v>
          </cell>
        </row>
        <row r="76">
          <cell r="H76" t="str">
            <v xml:space="preserve">105478-P.S.R. CAIMANES                   </v>
          </cell>
          <cell r="I76">
            <v>3</v>
          </cell>
          <cell r="J76">
            <v>5</v>
          </cell>
          <cell r="K76">
            <v>5</v>
          </cell>
          <cell r="L76">
            <v>3</v>
          </cell>
          <cell r="M76">
            <v>16</v>
          </cell>
        </row>
        <row r="77">
          <cell r="H77" t="str">
            <v>105479-P.S.R. GUANGUALI</v>
          </cell>
          <cell r="I77">
            <v>0</v>
          </cell>
          <cell r="J77">
            <v>1</v>
          </cell>
          <cell r="K77">
            <v>1</v>
          </cell>
          <cell r="L77">
            <v>1</v>
          </cell>
          <cell r="M77">
            <v>1</v>
          </cell>
        </row>
        <row r="78">
          <cell r="H78" t="str">
            <v>105480-P.S.R. QUILIMARI</v>
          </cell>
          <cell r="I78">
            <v>2</v>
          </cell>
          <cell r="J78">
            <v>1</v>
          </cell>
          <cell r="K78">
            <v>2</v>
          </cell>
          <cell r="L78">
            <v>5</v>
          </cell>
          <cell r="M78">
            <v>10</v>
          </cell>
        </row>
        <row r="79">
          <cell r="H79" t="str">
            <v>105481-P.S.R. TILAMA</v>
          </cell>
          <cell r="I79">
            <v>3</v>
          </cell>
          <cell r="J79">
            <v>3</v>
          </cell>
          <cell r="K79">
            <v>2</v>
          </cell>
          <cell r="L79">
            <v>1</v>
          </cell>
          <cell r="M79">
            <v>6</v>
          </cell>
        </row>
        <row r="80">
          <cell r="H80" t="str">
            <v>105511-P.S.R. LOS CONDORES</v>
          </cell>
          <cell r="I80">
            <v>6</v>
          </cell>
          <cell r="J80">
            <v>6</v>
          </cell>
          <cell r="K80">
            <v>1</v>
          </cell>
          <cell r="L80">
            <v>0</v>
          </cell>
          <cell r="M80">
            <v>1</v>
          </cell>
        </row>
        <row r="81">
          <cell r="H81" t="str">
            <v>04204-SALAMANCA</v>
          </cell>
          <cell r="I81">
            <v>17</v>
          </cell>
          <cell r="J81">
            <v>12</v>
          </cell>
          <cell r="K81">
            <v>27</v>
          </cell>
          <cell r="L81">
            <v>24</v>
          </cell>
          <cell r="M81">
            <v>80</v>
          </cell>
        </row>
        <row r="82">
          <cell r="H82" t="str">
            <v>105104-HOSPITAL SALAMANCA</v>
          </cell>
          <cell r="I82">
            <v>9</v>
          </cell>
          <cell r="J82">
            <v>1</v>
          </cell>
          <cell r="K82">
            <v>15</v>
          </cell>
          <cell r="L82">
            <v>12</v>
          </cell>
          <cell r="M82">
            <v>37</v>
          </cell>
        </row>
        <row r="83">
          <cell r="H83" t="str">
            <v xml:space="preserve">105452-P.S.R. CUNCUMEN                 </v>
          </cell>
          <cell r="I83">
            <v>4</v>
          </cell>
          <cell r="J83">
            <v>3</v>
          </cell>
          <cell r="K83">
            <v>6</v>
          </cell>
          <cell r="L83">
            <v>4</v>
          </cell>
          <cell r="M83">
            <v>17</v>
          </cell>
        </row>
        <row r="84">
          <cell r="H84" t="str">
            <v>105453-P.S.R. TRANQUILLA</v>
          </cell>
          <cell r="I84">
            <v>17</v>
          </cell>
          <cell r="J84">
            <v>2</v>
          </cell>
          <cell r="K84">
            <v>2</v>
          </cell>
          <cell r="L84">
            <v>1</v>
          </cell>
          <cell r="M84">
            <v>3</v>
          </cell>
        </row>
        <row r="85">
          <cell r="H85" t="str">
            <v>105454-P.S.R. CUNLAGUA</v>
          </cell>
          <cell r="I85">
            <v>3</v>
          </cell>
          <cell r="J85">
            <v>1</v>
          </cell>
          <cell r="K85">
            <v>1</v>
          </cell>
          <cell r="L85">
            <v>0</v>
          </cell>
          <cell r="M85">
            <v>1</v>
          </cell>
        </row>
        <row r="86">
          <cell r="H86" t="str">
            <v>105455-P.S.R. CHILLEPIN</v>
          </cell>
          <cell r="I86">
            <v>2</v>
          </cell>
          <cell r="J86">
            <v>0</v>
          </cell>
          <cell r="K86">
            <v>3</v>
          </cell>
          <cell r="L86">
            <v>4</v>
          </cell>
          <cell r="M86">
            <v>9</v>
          </cell>
        </row>
        <row r="87">
          <cell r="H87" t="str">
            <v>105456-P.S.R. LLIMPO</v>
          </cell>
          <cell r="I87">
            <v>2</v>
          </cell>
          <cell r="J87">
            <v>1</v>
          </cell>
          <cell r="K87">
            <v>1</v>
          </cell>
          <cell r="L87">
            <v>0</v>
          </cell>
          <cell r="M87">
            <v>3</v>
          </cell>
        </row>
        <row r="88">
          <cell r="H88" t="str">
            <v>105457-P.S.R. SAN AGUSTIN</v>
          </cell>
          <cell r="I88">
            <v>3</v>
          </cell>
          <cell r="J88">
            <v>1</v>
          </cell>
          <cell r="K88">
            <v>0</v>
          </cell>
          <cell r="L88">
            <v>0</v>
          </cell>
          <cell r="M88">
            <v>1</v>
          </cell>
        </row>
        <row r="89">
          <cell r="H89" t="str">
            <v>105458-P.S.R. TAHUINCO</v>
          </cell>
          <cell r="I89">
            <v>0</v>
          </cell>
          <cell r="J89">
            <v>2</v>
          </cell>
          <cell r="K89">
            <v>1</v>
          </cell>
          <cell r="L89">
            <v>0</v>
          </cell>
          <cell r="M89">
            <v>3</v>
          </cell>
        </row>
        <row r="90">
          <cell r="H90" t="str">
            <v>105491-P.S.R. QUELEN BAJO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</row>
        <row r="91">
          <cell r="H91" t="str">
            <v>105492-P.S.R. CAMISA</v>
          </cell>
          <cell r="I91">
            <v>0</v>
          </cell>
          <cell r="J91">
            <v>0</v>
          </cell>
          <cell r="K91">
            <v>1</v>
          </cell>
          <cell r="L91">
            <v>2</v>
          </cell>
          <cell r="M91">
            <v>3</v>
          </cell>
        </row>
        <row r="92">
          <cell r="H92" t="str">
            <v>105501-P.S.R. ARBOLEDA GRANDE</v>
          </cell>
          <cell r="I92">
            <v>0</v>
          </cell>
          <cell r="J92">
            <v>1</v>
          </cell>
          <cell r="K92">
            <v>1</v>
          </cell>
          <cell r="L92">
            <v>1</v>
          </cell>
          <cell r="M92">
            <v>3</v>
          </cell>
        </row>
        <row r="93">
          <cell r="H93" t="str">
            <v>04301-OVALLE</v>
          </cell>
          <cell r="I93">
            <v>70</v>
          </cell>
          <cell r="J93">
            <v>123</v>
          </cell>
          <cell r="K93">
            <v>110</v>
          </cell>
          <cell r="L93">
            <v>124</v>
          </cell>
          <cell r="M93">
            <v>427</v>
          </cell>
        </row>
        <row r="94">
          <cell r="H94" t="str">
            <v>105315-CES. RURAL C. DE TAMAYA</v>
          </cell>
          <cell r="I94">
            <v>4</v>
          </cell>
          <cell r="J94">
            <v>7</v>
          </cell>
          <cell r="K94">
            <v>7</v>
          </cell>
          <cell r="L94">
            <v>10</v>
          </cell>
          <cell r="M94">
            <v>28</v>
          </cell>
        </row>
        <row r="95">
          <cell r="H95" t="str">
            <v>105317-CES. JORGE JORDAN D.</v>
          </cell>
          <cell r="I95">
            <v>23</v>
          </cell>
          <cell r="J95">
            <v>32</v>
          </cell>
          <cell r="K95">
            <v>22</v>
          </cell>
          <cell r="L95">
            <v>42</v>
          </cell>
          <cell r="M95">
            <v>119</v>
          </cell>
        </row>
        <row r="96">
          <cell r="H96" t="str">
            <v>105322-CES. MARCOS MACUADA</v>
          </cell>
          <cell r="I96">
            <v>19</v>
          </cell>
          <cell r="J96">
            <v>56</v>
          </cell>
          <cell r="K96">
            <v>52</v>
          </cell>
          <cell r="L96">
            <v>39</v>
          </cell>
          <cell r="M96">
            <v>166</v>
          </cell>
        </row>
        <row r="97">
          <cell r="H97" t="str">
            <v>105324-CES. SOTAQUI</v>
          </cell>
          <cell r="I97">
            <v>0</v>
          </cell>
          <cell r="J97">
            <v>2</v>
          </cell>
          <cell r="K97">
            <v>8</v>
          </cell>
          <cell r="L97">
            <v>6</v>
          </cell>
          <cell r="M97">
            <v>16</v>
          </cell>
        </row>
        <row r="98">
          <cell r="H98" t="str">
            <v>105415-P.S.R. BARRAZA</v>
          </cell>
          <cell r="I98">
            <v>16</v>
          </cell>
          <cell r="J98">
            <v>3</v>
          </cell>
          <cell r="K98">
            <v>1</v>
          </cell>
          <cell r="L98">
            <v>1</v>
          </cell>
          <cell r="M98">
            <v>5</v>
          </cell>
        </row>
        <row r="99">
          <cell r="H99" t="str">
            <v xml:space="preserve">105416-P.S.R. CAMARICO                  </v>
          </cell>
          <cell r="I99">
            <v>0</v>
          </cell>
          <cell r="J99">
            <v>0</v>
          </cell>
          <cell r="K99">
            <v>1</v>
          </cell>
          <cell r="L99">
            <v>1</v>
          </cell>
          <cell r="M99">
            <v>2</v>
          </cell>
        </row>
        <row r="100">
          <cell r="H100" t="str">
            <v>105417-P.S.R. ALCONES BAJOS</v>
          </cell>
          <cell r="I100">
            <v>1</v>
          </cell>
          <cell r="J100">
            <v>1</v>
          </cell>
          <cell r="K100">
            <v>1</v>
          </cell>
          <cell r="L100">
            <v>2</v>
          </cell>
          <cell r="M100">
            <v>4</v>
          </cell>
        </row>
        <row r="101">
          <cell r="H101" t="str">
            <v>105419-P.S.R. LAS SOSSAS</v>
          </cell>
          <cell r="I101">
            <v>1</v>
          </cell>
          <cell r="J101">
            <v>1</v>
          </cell>
          <cell r="K101">
            <v>1</v>
          </cell>
          <cell r="L101">
            <v>1</v>
          </cell>
          <cell r="M101">
            <v>1</v>
          </cell>
        </row>
        <row r="102">
          <cell r="H102" t="str">
            <v>105420-P.S.R. LIMARI</v>
          </cell>
          <cell r="I102">
            <v>1</v>
          </cell>
          <cell r="J102">
            <v>3</v>
          </cell>
          <cell r="K102">
            <v>2</v>
          </cell>
          <cell r="L102">
            <v>4</v>
          </cell>
          <cell r="M102">
            <v>10</v>
          </cell>
        </row>
        <row r="103">
          <cell r="H103" t="str">
            <v>105422-P.S.R. HORNILLOS</v>
          </cell>
          <cell r="I103">
            <v>10</v>
          </cell>
          <cell r="J103">
            <v>1</v>
          </cell>
          <cell r="K103">
            <v>1</v>
          </cell>
          <cell r="L103">
            <v>2</v>
          </cell>
          <cell r="M103">
            <v>4</v>
          </cell>
        </row>
        <row r="104">
          <cell r="H104" t="str">
            <v>105437-P.S.R. CHALINGA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H105" t="str">
            <v>105439-P.S.R. CERRO BLANCO</v>
          </cell>
          <cell r="I105">
            <v>1</v>
          </cell>
          <cell r="J105">
            <v>1</v>
          </cell>
          <cell r="K105">
            <v>0</v>
          </cell>
          <cell r="L105">
            <v>1</v>
          </cell>
          <cell r="M105">
            <v>2</v>
          </cell>
        </row>
        <row r="106">
          <cell r="H106" t="str">
            <v>105507-P.S.R. HUAMALATA</v>
          </cell>
          <cell r="I106">
            <v>0</v>
          </cell>
          <cell r="J106">
            <v>2</v>
          </cell>
          <cell r="K106">
            <v>1</v>
          </cell>
          <cell r="L106">
            <v>3</v>
          </cell>
          <cell r="M106">
            <v>6</v>
          </cell>
        </row>
        <row r="107">
          <cell r="H107" t="str">
            <v>105510-P.S.R. RECOLETA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</row>
        <row r="108">
          <cell r="H108" t="str">
            <v>105722-CECOF SAN JOSE DE LA DEHESA</v>
          </cell>
          <cell r="I108">
            <v>6</v>
          </cell>
          <cell r="J108">
            <v>9</v>
          </cell>
          <cell r="K108">
            <v>6</v>
          </cell>
          <cell r="L108">
            <v>8</v>
          </cell>
          <cell r="M108">
            <v>29</v>
          </cell>
        </row>
        <row r="109">
          <cell r="H109" t="str">
            <v>105723-CECOF LIMARI</v>
          </cell>
          <cell r="I109">
            <v>7</v>
          </cell>
          <cell r="J109">
            <v>4</v>
          </cell>
          <cell r="K109">
            <v>4</v>
          </cell>
          <cell r="L109">
            <v>3</v>
          </cell>
          <cell r="M109">
            <v>18</v>
          </cell>
        </row>
        <row r="110">
          <cell r="H110" t="str">
            <v>200258-CECOF LOS COPIHUES</v>
          </cell>
          <cell r="I110">
            <v>7</v>
          </cell>
          <cell r="J110">
            <v>4</v>
          </cell>
          <cell r="K110">
            <v>4</v>
          </cell>
          <cell r="L110">
            <v>2</v>
          </cell>
          <cell r="M110">
            <v>17</v>
          </cell>
        </row>
        <row r="111">
          <cell r="H111" t="str">
            <v>04302-COMBARBALÁ</v>
          </cell>
          <cell r="I111">
            <v>12</v>
          </cell>
          <cell r="J111">
            <v>17</v>
          </cell>
          <cell r="K111">
            <v>17</v>
          </cell>
          <cell r="L111">
            <v>7</v>
          </cell>
          <cell r="M111">
            <v>53</v>
          </cell>
        </row>
        <row r="112">
          <cell r="H112" t="str">
            <v>105105-HOSPITAL COMBARBALA</v>
          </cell>
          <cell r="I112">
            <v>10</v>
          </cell>
          <cell r="J112">
            <v>11</v>
          </cell>
          <cell r="K112">
            <v>10</v>
          </cell>
          <cell r="L112">
            <v>6</v>
          </cell>
          <cell r="M112">
            <v>37</v>
          </cell>
        </row>
        <row r="113">
          <cell r="H113" t="str">
            <v>105434-P.S.R. SAN MARCOS</v>
          </cell>
          <cell r="I113">
            <v>1</v>
          </cell>
          <cell r="J113">
            <v>0</v>
          </cell>
          <cell r="K113">
            <v>1</v>
          </cell>
          <cell r="L113">
            <v>1</v>
          </cell>
          <cell r="M113">
            <v>2</v>
          </cell>
        </row>
        <row r="114">
          <cell r="H114" t="str">
            <v>105441-P.S.R. MANQUEHUA</v>
          </cell>
          <cell r="I114">
            <v>0</v>
          </cell>
          <cell r="J114">
            <v>0</v>
          </cell>
          <cell r="K114">
            <v>2</v>
          </cell>
          <cell r="L114">
            <v>2</v>
          </cell>
          <cell r="M114">
            <v>2</v>
          </cell>
        </row>
        <row r="115">
          <cell r="H115" t="str">
            <v xml:space="preserve">105459-P.S.R. BARRANCAS                </v>
          </cell>
          <cell r="I115">
            <v>2</v>
          </cell>
          <cell r="J115">
            <v>1</v>
          </cell>
          <cell r="K115">
            <v>0</v>
          </cell>
          <cell r="L115">
            <v>0</v>
          </cell>
          <cell r="M115">
            <v>1</v>
          </cell>
        </row>
        <row r="116">
          <cell r="H116" t="str">
            <v>105460-P.S.R. COGOTI 18</v>
          </cell>
          <cell r="I116">
            <v>0</v>
          </cell>
          <cell r="J116">
            <v>2</v>
          </cell>
          <cell r="K116">
            <v>1</v>
          </cell>
          <cell r="L116">
            <v>0</v>
          </cell>
          <cell r="M116">
            <v>3</v>
          </cell>
        </row>
        <row r="117">
          <cell r="H117" t="str">
            <v>105461-P.S.R. EL HUACHO</v>
          </cell>
          <cell r="I117">
            <v>3</v>
          </cell>
          <cell r="J117">
            <v>3</v>
          </cell>
          <cell r="K117">
            <v>1</v>
          </cell>
          <cell r="L117">
            <v>0</v>
          </cell>
          <cell r="M117">
            <v>1</v>
          </cell>
        </row>
        <row r="118">
          <cell r="H118" t="str">
            <v>105462-P.S.R. EL SAUCE</v>
          </cell>
          <cell r="I118">
            <v>1</v>
          </cell>
          <cell r="J118">
            <v>1</v>
          </cell>
          <cell r="K118">
            <v>1</v>
          </cell>
          <cell r="L118">
            <v>0</v>
          </cell>
          <cell r="M118">
            <v>2</v>
          </cell>
        </row>
        <row r="119">
          <cell r="H119" t="str">
            <v>105463-P.S.R. QUILITAPIA</v>
          </cell>
          <cell r="I119">
            <v>1</v>
          </cell>
          <cell r="J119">
            <v>0</v>
          </cell>
          <cell r="K119">
            <v>0</v>
          </cell>
          <cell r="L119">
            <v>1</v>
          </cell>
          <cell r="M119">
            <v>2</v>
          </cell>
        </row>
        <row r="120">
          <cell r="H120" t="str">
            <v>105464-P.S.R. LA LIGUA</v>
          </cell>
          <cell r="I120">
            <v>2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</row>
        <row r="121">
          <cell r="H121" t="str">
            <v>105465-P.S.R. RAMADILLA</v>
          </cell>
          <cell r="I121">
            <v>0</v>
          </cell>
          <cell r="J121">
            <v>1</v>
          </cell>
          <cell r="K121">
            <v>1</v>
          </cell>
          <cell r="L121">
            <v>1</v>
          </cell>
          <cell r="M121">
            <v>2</v>
          </cell>
        </row>
        <row r="122">
          <cell r="H122" t="str">
            <v>105466-P.S.R. VALLE HERMOSO</v>
          </cell>
          <cell r="I122">
            <v>0</v>
          </cell>
          <cell r="J122">
            <v>1</v>
          </cell>
          <cell r="K122">
            <v>1</v>
          </cell>
          <cell r="L122">
            <v>1</v>
          </cell>
          <cell r="M122">
            <v>1</v>
          </cell>
        </row>
        <row r="123">
          <cell r="H123" t="str">
            <v>105490-P.S.R. EL DURAZNO</v>
          </cell>
          <cell r="I123">
            <v>1</v>
          </cell>
          <cell r="J123">
            <v>1</v>
          </cell>
          <cell r="K123">
            <v>0</v>
          </cell>
          <cell r="L123">
            <v>0</v>
          </cell>
          <cell r="M123">
            <v>0</v>
          </cell>
        </row>
        <row r="124">
          <cell r="H124" t="str">
            <v>04304-MONTE PATRIA</v>
          </cell>
          <cell r="I124">
            <v>39</v>
          </cell>
          <cell r="J124">
            <v>26</v>
          </cell>
          <cell r="K124">
            <v>42</v>
          </cell>
          <cell r="L124">
            <v>28</v>
          </cell>
          <cell r="M124">
            <v>135</v>
          </cell>
        </row>
        <row r="125">
          <cell r="H125" t="str">
            <v>105307-CES. RURAL MONTE PATRIA</v>
          </cell>
          <cell r="I125">
            <v>16</v>
          </cell>
          <cell r="J125">
            <v>9</v>
          </cell>
          <cell r="K125">
            <v>17</v>
          </cell>
          <cell r="L125">
            <v>12</v>
          </cell>
          <cell r="M125">
            <v>54</v>
          </cell>
        </row>
        <row r="126">
          <cell r="H126" t="str">
            <v>105311-CES. RURAL CHAÑARAL ALTO</v>
          </cell>
          <cell r="I126">
            <v>7</v>
          </cell>
          <cell r="J126">
            <v>2</v>
          </cell>
          <cell r="K126">
            <v>6</v>
          </cell>
          <cell r="L126">
            <v>4</v>
          </cell>
          <cell r="M126">
            <v>19</v>
          </cell>
        </row>
        <row r="127">
          <cell r="H127" t="str">
            <v>105312-CES. RURAL CAREN</v>
          </cell>
          <cell r="I127">
            <v>2</v>
          </cell>
          <cell r="J127">
            <v>3</v>
          </cell>
          <cell r="K127">
            <v>3</v>
          </cell>
          <cell r="L127">
            <v>0</v>
          </cell>
          <cell r="M127">
            <v>8</v>
          </cell>
        </row>
        <row r="128">
          <cell r="H128" t="str">
            <v>105318-CES. RURAL EL PALQUI</v>
          </cell>
          <cell r="I128">
            <v>8</v>
          </cell>
          <cell r="J128">
            <v>9</v>
          </cell>
          <cell r="K128">
            <v>13</v>
          </cell>
          <cell r="L128">
            <v>9</v>
          </cell>
          <cell r="M128">
            <v>39</v>
          </cell>
        </row>
        <row r="129">
          <cell r="H129" t="str">
            <v>105425-P.S.R. CHILECITO</v>
          </cell>
          <cell r="I129">
            <v>39</v>
          </cell>
          <cell r="J129">
            <v>39</v>
          </cell>
          <cell r="K129">
            <v>39</v>
          </cell>
          <cell r="L129">
            <v>1</v>
          </cell>
          <cell r="M129">
            <v>1</v>
          </cell>
        </row>
        <row r="130">
          <cell r="H130" t="str">
            <v>105427-P.S.R. HACIENDA VALDIVIA</v>
          </cell>
          <cell r="I130">
            <v>1</v>
          </cell>
          <cell r="J130">
            <v>1</v>
          </cell>
          <cell r="K130">
            <v>1</v>
          </cell>
          <cell r="L130">
            <v>1</v>
          </cell>
          <cell r="M130">
            <v>1</v>
          </cell>
        </row>
        <row r="131">
          <cell r="H131" t="str">
            <v>105428-P.S.R. HUATULAME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</row>
        <row r="132">
          <cell r="H132" t="str">
            <v>105430-P.S.R. MIALQUI</v>
          </cell>
          <cell r="I132">
            <v>2</v>
          </cell>
          <cell r="J132">
            <v>1</v>
          </cell>
          <cell r="K132">
            <v>1</v>
          </cell>
          <cell r="L132">
            <v>1</v>
          </cell>
          <cell r="M132">
            <v>4</v>
          </cell>
        </row>
        <row r="133">
          <cell r="H133" t="str">
            <v>105431-P.S.R. PEDREGAL</v>
          </cell>
          <cell r="I133">
            <v>1</v>
          </cell>
          <cell r="J133">
            <v>0</v>
          </cell>
          <cell r="K133">
            <v>0</v>
          </cell>
          <cell r="L133">
            <v>0</v>
          </cell>
          <cell r="M133">
            <v>1</v>
          </cell>
        </row>
        <row r="134">
          <cell r="H134" t="str">
            <v>105432-P.S.R. RAPEL</v>
          </cell>
          <cell r="I134">
            <v>1</v>
          </cell>
          <cell r="J134">
            <v>2</v>
          </cell>
          <cell r="K134">
            <v>1</v>
          </cell>
          <cell r="L134">
            <v>1</v>
          </cell>
          <cell r="M134">
            <v>3</v>
          </cell>
        </row>
        <row r="135">
          <cell r="H135" t="str">
            <v>105435-P.S.R. TULAHUEN</v>
          </cell>
          <cell r="I135">
            <v>1</v>
          </cell>
          <cell r="J135">
            <v>0</v>
          </cell>
          <cell r="K135">
            <v>2</v>
          </cell>
          <cell r="L135">
            <v>1</v>
          </cell>
          <cell r="M135">
            <v>4</v>
          </cell>
        </row>
        <row r="136">
          <cell r="H136" t="str">
            <v>105436-P.S.R. EL MAITEN</v>
          </cell>
          <cell r="I136">
            <v>1</v>
          </cell>
          <cell r="J136">
            <v>1</v>
          </cell>
          <cell r="K136">
            <v>1</v>
          </cell>
          <cell r="L136">
            <v>1</v>
          </cell>
          <cell r="M136">
            <v>1</v>
          </cell>
        </row>
        <row r="137">
          <cell r="H137" t="str">
            <v>105489-P.S.R. RAMADAS DE TULAHUEN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</row>
        <row r="138">
          <cell r="H138" t="str">
            <v>04304-PUNITAQUI</v>
          </cell>
          <cell r="I138">
            <v>9</v>
          </cell>
          <cell r="J138">
            <v>13</v>
          </cell>
          <cell r="K138">
            <v>18</v>
          </cell>
          <cell r="L138">
            <v>9</v>
          </cell>
          <cell r="M138">
            <v>49</v>
          </cell>
        </row>
        <row r="139">
          <cell r="H139" t="str">
            <v>105308-CES. RURAL PUNITAQUI</v>
          </cell>
          <cell r="I139">
            <v>9</v>
          </cell>
          <cell r="J139">
            <v>13</v>
          </cell>
          <cell r="K139">
            <v>18</v>
          </cell>
          <cell r="L139">
            <v>9</v>
          </cell>
          <cell r="M139">
            <v>49</v>
          </cell>
        </row>
        <row r="140">
          <cell r="H140" t="str">
            <v>105440-P.S.R. DIVISADERO</v>
          </cell>
          <cell r="I140">
            <v>49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</row>
        <row r="141">
          <cell r="H141" t="str">
            <v xml:space="preserve">105508-P.S.R. EL PARRAL DE QUILES  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</row>
        <row r="142">
          <cell r="H142" t="str">
            <v>04305-RIO HURTADO</v>
          </cell>
          <cell r="I142">
            <v>0</v>
          </cell>
          <cell r="J142">
            <v>0</v>
          </cell>
          <cell r="K142">
            <v>7</v>
          </cell>
          <cell r="L142">
            <v>8</v>
          </cell>
          <cell r="M142">
            <v>15</v>
          </cell>
        </row>
        <row r="143">
          <cell r="H143" t="str">
            <v>105310-CES. RURAL PICHASCA</v>
          </cell>
          <cell r="I143">
            <v>15</v>
          </cell>
          <cell r="J143">
            <v>15</v>
          </cell>
          <cell r="K143">
            <v>15</v>
          </cell>
          <cell r="L143">
            <v>4</v>
          </cell>
          <cell r="M143">
            <v>4</v>
          </cell>
        </row>
        <row r="144">
          <cell r="H144" t="str">
            <v>105409-P.S.R. EL CHAÑAR</v>
          </cell>
          <cell r="I144">
            <v>4</v>
          </cell>
          <cell r="J144">
            <v>4</v>
          </cell>
          <cell r="K144">
            <v>1</v>
          </cell>
          <cell r="L144">
            <v>1</v>
          </cell>
          <cell r="M144">
            <v>1</v>
          </cell>
        </row>
        <row r="145">
          <cell r="H145" t="str">
            <v>105410-P.S.R. HURTADO</v>
          </cell>
          <cell r="I145">
            <v>0</v>
          </cell>
          <cell r="J145">
            <v>0</v>
          </cell>
          <cell r="K145">
            <v>1</v>
          </cell>
          <cell r="L145">
            <v>1</v>
          </cell>
          <cell r="M145">
            <v>2</v>
          </cell>
        </row>
        <row r="146">
          <cell r="H146" t="str">
            <v>105411-P.S.R. LAS BREAS</v>
          </cell>
          <cell r="I146">
            <v>2</v>
          </cell>
          <cell r="J146">
            <v>2</v>
          </cell>
          <cell r="K146">
            <v>1</v>
          </cell>
          <cell r="L146">
            <v>1</v>
          </cell>
          <cell r="M146">
            <v>2</v>
          </cell>
        </row>
        <row r="147">
          <cell r="H147" t="str">
            <v>105413-P.S.R. SAMO ALTO</v>
          </cell>
          <cell r="I147">
            <v>2</v>
          </cell>
          <cell r="J147">
            <v>2</v>
          </cell>
          <cell r="K147">
            <v>2</v>
          </cell>
          <cell r="L147">
            <v>1</v>
          </cell>
          <cell r="M147">
            <v>1</v>
          </cell>
        </row>
        <row r="148">
          <cell r="H148" t="str">
            <v>105414-P.S.R. SERON</v>
          </cell>
          <cell r="I148">
            <v>1</v>
          </cell>
          <cell r="J148">
            <v>1</v>
          </cell>
          <cell r="K148">
            <v>4</v>
          </cell>
          <cell r="L148">
            <v>1</v>
          </cell>
          <cell r="M148">
            <v>5</v>
          </cell>
        </row>
        <row r="149">
          <cell r="H149" t="str">
            <v>Total general</v>
          </cell>
          <cell r="I149">
            <v>600</v>
          </cell>
          <cell r="J149">
            <v>618</v>
          </cell>
          <cell r="K149">
            <v>737</v>
          </cell>
          <cell r="L149">
            <v>598</v>
          </cell>
          <cell r="M149">
            <v>2553</v>
          </cell>
        </row>
      </sheetData>
      <sheetData sheetId="18">
        <row r="3">
          <cell r="H3" t="str">
            <v>Suma de Total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165</v>
          </cell>
          <cell r="M5">
            <v>374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17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11</v>
          </cell>
        </row>
        <row r="8">
          <cell r="H8" t="str">
            <v>105302-CES. PEDRO AGUIRRE C.</v>
          </cell>
          <cell r="I8">
            <v>11</v>
          </cell>
          <cell r="J8">
            <v>11</v>
          </cell>
          <cell r="K8">
            <v>11</v>
          </cell>
          <cell r="L8">
            <v>16</v>
          </cell>
          <cell r="M8">
            <v>16</v>
          </cell>
        </row>
        <row r="9">
          <cell r="H9" t="str">
            <v>105313-CES. SCHAFFHAUSER</v>
          </cell>
          <cell r="I9">
            <v>16</v>
          </cell>
          <cell r="J9">
            <v>16</v>
          </cell>
          <cell r="K9">
            <v>145</v>
          </cell>
          <cell r="L9">
            <v>4</v>
          </cell>
          <cell r="M9">
            <v>149</v>
          </cell>
        </row>
        <row r="10">
          <cell r="H10" t="str">
            <v>105319-CES. CARDENAL R.S.H.</v>
          </cell>
          <cell r="I10">
            <v>149</v>
          </cell>
          <cell r="J10">
            <v>149</v>
          </cell>
          <cell r="K10">
            <v>19</v>
          </cell>
          <cell r="L10">
            <v>59</v>
          </cell>
          <cell r="M10">
            <v>78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33</v>
          </cell>
        </row>
        <row r="12">
          <cell r="H12" t="str">
            <v>105401-P.S.R. LAS ROJAS</v>
          </cell>
          <cell r="I12">
            <v>33</v>
          </cell>
          <cell r="J12">
            <v>33</v>
          </cell>
          <cell r="K12">
            <v>33</v>
          </cell>
          <cell r="L12">
            <v>14</v>
          </cell>
          <cell r="M12">
            <v>14</v>
          </cell>
        </row>
        <row r="13">
          <cell r="H13" t="str">
            <v>105402-P.S.R. EL ROMERO</v>
          </cell>
          <cell r="I13">
            <v>14</v>
          </cell>
          <cell r="J13">
            <v>14</v>
          </cell>
          <cell r="K13">
            <v>14</v>
          </cell>
          <cell r="L13">
            <v>11</v>
          </cell>
          <cell r="M13">
            <v>11</v>
          </cell>
        </row>
        <row r="14">
          <cell r="H14" t="str">
            <v>105499-P.S.R. LAMBERT</v>
          </cell>
          <cell r="I14">
            <v>11</v>
          </cell>
          <cell r="J14">
            <v>11</v>
          </cell>
          <cell r="K14">
            <v>11</v>
          </cell>
          <cell r="L14">
            <v>31</v>
          </cell>
          <cell r="M14">
            <v>31</v>
          </cell>
        </row>
        <row r="15">
          <cell r="H15" t="str">
            <v>105700-CECOF VILLA EL INDIO</v>
          </cell>
          <cell r="I15">
            <v>31</v>
          </cell>
          <cell r="J15">
            <v>1</v>
          </cell>
          <cell r="K15">
            <v>1</v>
          </cell>
          <cell r="L15">
            <v>1</v>
          </cell>
          <cell r="M15">
            <v>1</v>
          </cell>
        </row>
        <row r="16">
          <cell r="H16" t="str">
            <v>105701-CECOF VILLA ALEMANIA</v>
          </cell>
          <cell r="I16">
            <v>1</v>
          </cell>
          <cell r="J16">
            <v>5</v>
          </cell>
          <cell r="K16">
            <v>5</v>
          </cell>
          <cell r="L16">
            <v>5</v>
          </cell>
          <cell r="M16">
            <v>10</v>
          </cell>
        </row>
        <row r="17">
          <cell r="H17" t="str">
            <v>105702-CECOF VILLA LAMBERT</v>
          </cell>
          <cell r="I17">
            <v>10</v>
          </cell>
          <cell r="J17">
            <v>1</v>
          </cell>
          <cell r="K17">
            <v>1</v>
          </cell>
          <cell r="L17">
            <v>1</v>
          </cell>
          <cell r="M17">
            <v>3</v>
          </cell>
        </row>
        <row r="18">
          <cell r="H18" t="str">
            <v>04102-COQUIMBO</v>
          </cell>
          <cell r="I18">
            <v>33</v>
          </cell>
          <cell r="J18">
            <v>45</v>
          </cell>
          <cell r="K18">
            <v>45</v>
          </cell>
          <cell r="L18">
            <v>54</v>
          </cell>
          <cell r="M18">
            <v>177</v>
          </cell>
        </row>
        <row r="19">
          <cell r="H19" t="str">
            <v>105303-CES. SAN JUAN</v>
          </cell>
          <cell r="I19">
            <v>177</v>
          </cell>
          <cell r="J19">
            <v>177</v>
          </cell>
          <cell r="K19">
            <v>1</v>
          </cell>
          <cell r="L19">
            <v>14</v>
          </cell>
          <cell r="M19">
            <v>15</v>
          </cell>
        </row>
        <row r="20">
          <cell r="H20" t="str">
            <v>105304-CES. SANTA CECILIA</v>
          </cell>
          <cell r="I20">
            <v>8</v>
          </cell>
          <cell r="J20">
            <v>9</v>
          </cell>
          <cell r="K20">
            <v>4</v>
          </cell>
          <cell r="L20">
            <v>8</v>
          </cell>
          <cell r="M20">
            <v>29</v>
          </cell>
        </row>
        <row r="21">
          <cell r="H21" t="str">
            <v>105305-CES. TIERRAS BLANCAS</v>
          </cell>
          <cell r="I21">
            <v>19</v>
          </cell>
          <cell r="J21">
            <v>20</v>
          </cell>
          <cell r="K21">
            <v>27</v>
          </cell>
          <cell r="L21">
            <v>22</v>
          </cell>
          <cell r="M21">
            <v>88</v>
          </cell>
        </row>
        <row r="22">
          <cell r="H22" t="str">
            <v>105323-CES. DR. SERGIO AGUILAR</v>
          </cell>
          <cell r="I22">
            <v>1</v>
          </cell>
          <cell r="J22">
            <v>8</v>
          </cell>
          <cell r="K22">
            <v>6</v>
          </cell>
          <cell r="L22">
            <v>7</v>
          </cell>
          <cell r="M22">
            <v>22</v>
          </cell>
        </row>
        <row r="23">
          <cell r="H23" t="str">
            <v>105705-CECOF EL ALBA</v>
          </cell>
          <cell r="I23">
            <v>5</v>
          </cell>
          <cell r="J23">
            <v>8</v>
          </cell>
          <cell r="K23">
            <v>7</v>
          </cell>
          <cell r="L23">
            <v>3</v>
          </cell>
          <cell r="M23">
            <v>23</v>
          </cell>
        </row>
        <row r="24">
          <cell r="H24" t="str">
            <v>04103-ANDACOLLO</v>
          </cell>
          <cell r="I24">
            <v>2</v>
          </cell>
          <cell r="J24">
            <v>6</v>
          </cell>
          <cell r="K24">
            <v>6</v>
          </cell>
          <cell r="L24">
            <v>6</v>
          </cell>
          <cell r="M24">
            <v>14</v>
          </cell>
        </row>
        <row r="25">
          <cell r="H25" t="str">
            <v>105106-HOSPITAL ANDACOLLO</v>
          </cell>
          <cell r="I25">
            <v>2</v>
          </cell>
          <cell r="J25">
            <v>6</v>
          </cell>
          <cell r="K25">
            <v>6</v>
          </cell>
          <cell r="L25">
            <v>6</v>
          </cell>
          <cell r="M25">
            <v>14</v>
          </cell>
        </row>
        <row r="26">
          <cell r="H26" t="str">
            <v>04106-VICUÑA</v>
          </cell>
          <cell r="I26">
            <v>14</v>
          </cell>
          <cell r="J26">
            <v>10</v>
          </cell>
          <cell r="K26">
            <v>10</v>
          </cell>
          <cell r="L26">
            <v>37</v>
          </cell>
          <cell r="M26">
            <v>47</v>
          </cell>
        </row>
        <row r="27">
          <cell r="H27" t="str">
            <v>105467-P.S.R. DIAGUITAS</v>
          </cell>
          <cell r="I27">
            <v>47</v>
          </cell>
          <cell r="J27">
            <v>47</v>
          </cell>
          <cell r="K27">
            <v>47</v>
          </cell>
          <cell r="L27">
            <v>21</v>
          </cell>
          <cell r="M27">
            <v>21</v>
          </cell>
        </row>
        <row r="28">
          <cell r="H28" t="str">
            <v>105468-P.S.R. EL MOLLE</v>
          </cell>
          <cell r="I28">
            <v>21</v>
          </cell>
          <cell r="J28">
            <v>8</v>
          </cell>
          <cell r="K28">
            <v>8</v>
          </cell>
          <cell r="L28">
            <v>0</v>
          </cell>
          <cell r="M28">
            <v>8</v>
          </cell>
        </row>
        <row r="29">
          <cell r="H29" t="str">
            <v>105469-P.S.R. EL TAMBO</v>
          </cell>
          <cell r="I29">
            <v>8</v>
          </cell>
          <cell r="J29">
            <v>2</v>
          </cell>
          <cell r="K29">
            <v>2</v>
          </cell>
          <cell r="L29">
            <v>0</v>
          </cell>
          <cell r="M29">
            <v>2</v>
          </cell>
        </row>
        <row r="30">
          <cell r="H30" t="str">
            <v>105471-P.S.R. PERALILLO</v>
          </cell>
          <cell r="I30">
            <v>2</v>
          </cell>
          <cell r="J30">
            <v>2</v>
          </cell>
          <cell r="K30">
            <v>2</v>
          </cell>
          <cell r="L30">
            <v>16</v>
          </cell>
          <cell r="M30">
            <v>16</v>
          </cell>
        </row>
        <row r="31">
          <cell r="H31" t="str">
            <v>105502-P.S.R. CALINGASTA</v>
          </cell>
          <cell r="I31">
            <v>16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</row>
        <row r="32">
          <cell r="H32" t="str">
            <v>04201-ILLAPEL</v>
          </cell>
          <cell r="I32">
            <v>0</v>
          </cell>
          <cell r="J32">
            <v>0</v>
          </cell>
          <cell r="K32">
            <v>0</v>
          </cell>
          <cell r="L32">
            <v>41</v>
          </cell>
          <cell r="M32">
            <v>41</v>
          </cell>
        </row>
        <row r="33">
          <cell r="H33" t="str">
            <v>105326-CESFAM SAN RAFAEL</v>
          </cell>
          <cell r="I33">
            <v>41</v>
          </cell>
          <cell r="J33">
            <v>41</v>
          </cell>
          <cell r="K33">
            <v>41</v>
          </cell>
          <cell r="L33">
            <v>41</v>
          </cell>
          <cell r="M33">
            <v>41</v>
          </cell>
        </row>
        <row r="34">
          <cell r="H34" t="str">
            <v>04202-CANELA</v>
          </cell>
          <cell r="I34">
            <v>41</v>
          </cell>
          <cell r="J34">
            <v>41</v>
          </cell>
          <cell r="K34">
            <v>41</v>
          </cell>
          <cell r="L34">
            <v>21</v>
          </cell>
          <cell r="M34">
            <v>21</v>
          </cell>
        </row>
        <row r="35">
          <cell r="H35" t="str">
            <v>105309-CES. RURAL CANELA</v>
          </cell>
          <cell r="I35">
            <v>21</v>
          </cell>
          <cell r="J35">
            <v>21</v>
          </cell>
          <cell r="K35">
            <v>21</v>
          </cell>
          <cell r="L35">
            <v>21</v>
          </cell>
          <cell r="M35">
            <v>21</v>
          </cell>
        </row>
        <row r="36">
          <cell r="H36" t="str">
            <v>04203-LOS VILOS</v>
          </cell>
          <cell r="I36">
            <v>3</v>
          </cell>
          <cell r="J36">
            <v>2</v>
          </cell>
          <cell r="K36">
            <v>18</v>
          </cell>
          <cell r="L36">
            <v>19</v>
          </cell>
          <cell r="M36">
            <v>42</v>
          </cell>
        </row>
        <row r="37">
          <cell r="H37" t="str">
            <v>105108-HOSPITAL LOS VILOS</v>
          </cell>
          <cell r="I37">
            <v>3</v>
          </cell>
          <cell r="J37">
            <v>2</v>
          </cell>
          <cell r="K37">
            <v>2</v>
          </cell>
          <cell r="L37">
            <v>1</v>
          </cell>
          <cell r="M37">
            <v>6</v>
          </cell>
        </row>
        <row r="38">
          <cell r="H38" t="str">
            <v xml:space="preserve">105478-P.S.R. CAIMANES                   </v>
          </cell>
          <cell r="I38">
            <v>6</v>
          </cell>
          <cell r="J38">
            <v>6</v>
          </cell>
          <cell r="K38">
            <v>18</v>
          </cell>
          <cell r="L38">
            <v>18</v>
          </cell>
          <cell r="M38">
            <v>36</v>
          </cell>
        </row>
        <row r="39">
          <cell r="H39" t="str">
            <v>04301-OVALLE</v>
          </cell>
          <cell r="I39">
            <v>3</v>
          </cell>
          <cell r="J39">
            <v>6</v>
          </cell>
          <cell r="K39">
            <v>98</v>
          </cell>
          <cell r="L39">
            <v>131</v>
          </cell>
          <cell r="M39">
            <v>238</v>
          </cell>
        </row>
        <row r="40">
          <cell r="H40" t="str">
            <v>105315-CES. RURAL C. DE TAMAYA</v>
          </cell>
          <cell r="I40">
            <v>238</v>
          </cell>
          <cell r="J40">
            <v>238</v>
          </cell>
          <cell r="K40">
            <v>238</v>
          </cell>
          <cell r="L40">
            <v>20</v>
          </cell>
          <cell r="M40">
            <v>20</v>
          </cell>
        </row>
        <row r="41">
          <cell r="H41" t="str">
            <v>105317-CES. JORGE JORDAN D.</v>
          </cell>
          <cell r="I41">
            <v>3</v>
          </cell>
          <cell r="J41">
            <v>4</v>
          </cell>
          <cell r="K41">
            <v>32</v>
          </cell>
          <cell r="L41">
            <v>55</v>
          </cell>
          <cell r="M41">
            <v>94</v>
          </cell>
        </row>
        <row r="42">
          <cell r="H42" t="str">
            <v>105322-CES. MARCOS MACUADA</v>
          </cell>
          <cell r="I42">
            <v>94</v>
          </cell>
          <cell r="J42">
            <v>1</v>
          </cell>
          <cell r="K42">
            <v>59</v>
          </cell>
          <cell r="L42">
            <v>3</v>
          </cell>
          <cell r="M42">
            <v>63</v>
          </cell>
        </row>
        <row r="43">
          <cell r="H43" t="str">
            <v>105324-CES. SOTAQUI</v>
          </cell>
          <cell r="I43">
            <v>63</v>
          </cell>
          <cell r="J43">
            <v>63</v>
          </cell>
          <cell r="K43">
            <v>63</v>
          </cell>
          <cell r="L43">
            <v>12</v>
          </cell>
          <cell r="M43">
            <v>12</v>
          </cell>
        </row>
        <row r="44">
          <cell r="H44" t="str">
            <v>105722-CECOF SAN JOSE DE LA DEHESA</v>
          </cell>
          <cell r="I44">
            <v>12</v>
          </cell>
          <cell r="J44">
            <v>12</v>
          </cell>
          <cell r="K44">
            <v>12</v>
          </cell>
          <cell r="L44">
            <v>39</v>
          </cell>
          <cell r="M44">
            <v>39</v>
          </cell>
        </row>
        <row r="45">
          <cell r="H45" t="str">
            <v>105723-CECOF LIMARI</v>
          </cell>
          <cell r="I45">
            <v>39</v>
          </cell>
          <cell r="J45">
            <v>1</v>
          </cell>
          <cell r="K45">
            <v>7</v>
          </cell>
          <cell r="L45">
            <v>2</v>
          </cell>
          <cell r="M45">
            <v>10</v>
          </cell>
        </row>
        <row r="46">
          <cell r="H46" t="str">
            <v>04302-COMBARBALÁ</v>
          </cell>
          <cell r="I46">
            <v>10</v>
          </cell>
          <cell r="J46">
            <v>10</v>
          </cell>
          <cell r="K46">
            <v>10</v>
          </cell>
          <cell r="L46">
            <v>15</v>
          </cell>
          <cell r="M46">
            <v>15</v>
          </cell>
        </row>
        <row r="47">
          <cell r="H47" t="str">
            <v>105441-P.S.R. MANQUEHUA</v>
          </cell>
          <cell r="I47">
            <v>15</v>
          </cell>
          <cell r="J47">
            <v>15</v>
          </cell>
          <cell r="K47">
            <v>15</v>
          </cell>
          <cell r="L47">
            <v>9</v>
          </cell>
          <cell r="M47">
            <v>9</v>
          </cell>
        </row>
        <row r="48">
          <cell r="H48" t="str">
            <v>105490-P.S.R. EL DURAZNO</v>
          </cell>
          <cell r="I48">
            <v>9</v>
          </cell>
          <cell r="J48">
            <v>9</v>
          </cell>
          <cell r="K48">
            <v>9</v>
          </cell>
          <cell r="L48">
            <v>6</v>
          </cell>
          <cell r="M48">
            <v>6</v>
          </cell>
        </row>
        <row r="49">
          <cell r="H49" t="str">
            <v>04304-MONTE PATRIA</v>
          </cell>
          <cell r="I49">
            <v>1</v>
          </cell>
          <cell r="J49">
            <v>2</v>
          </cell>
          <cell r="K49">
            <v>3</v>
          </cell>
          <cell r="L49">
            <v>44</v>
          </cell>
          <cell r="M49">
            <v>50</v>
          </cell>
        </row>
        <row r="50">
          <cell r="H50" t="str">
            <v>105307-CES. RURAL MONTE PATRIA</v>
          </cell>
          <cell r="I50">
            <v>1</v>
          </cell>
          <cell r="J50">
            <v>2</v>
          </cell>
          <cell r="K50">
            <v>0</v>
          </cell>
          <cell r="L50">
            <v>0</v>
          </cell>
          <cell r="M50">
            <v>3</v>
          </cell>
        </row>
        <row r="51">
          <cell r="H51" t="str">
            <v>105311-CES. RURAL CHAÑARAL ALTO</v>
          </cell>
          <cell r="I51">
            <v>3</v>
          </cell>
          <cell r="J51">
            <v>3</v>
          </cell>
          <cell r="K51">
            <v>0</v>
          </cell>
          <cell r="L51">
            <v>12</v>
          </cell>
          <cell r="M51">
            <v>12</v>
          </cell>
        </row>
        <row r="52">
          <cell r="H52" t="str">
            <v>105312-CES. RURAL CAREN</v>
          </cell>
          <cell r="I52">
            <v>0</v>
          </cell>
          <cell r="J52">
            <v>0</v>
          </cell>
          <cell r="K52">
            <v>3</v>
          </cell>
          <cell r="L52">
            <v>3</v>
          </cell>
          <cell r="M52">
            <v>3</v>
          </cell>
        </row>
        <row r="53">
          <cell r="H53" t="str">
            <v>105318-CES. RURAL EL PALQUI</v>
          </cell>
          <cell r="I53">
            <v>3</v>
          </cell>
          <cell r="J53">
            <v>3</v>
          </cell>
          <cell r="K53">
            <v>3</v>
          </cell>
          <cell r="L53">
            <v>32</v>
          </cell>
          <cell r="M53">
            <v>32</v>
          </cell>
        </row>
        <row r="54">
          <cell r="H54" t="str">
            <v>04304-PUNITAQUI</v>
          </cell>
          <cell r="I54">
            <v>32</v>
          </cell>
          <cell r="J54">
            <v>32</v>
          </cell>
          <cell r="K54">
            <v>32</v>
          </cell>
          <cell r="L54">
            <v>9</v>
          </cell>
          <cell r="M54">
            <v>9</v>
          </cell>
        </row>
        <row r="55">
          <cell r="H55" t="str">
            <v>105308-CES. RURAL PUNITAQUI</v>
          </cell>
          <cell r="I55">
            <v>9</v>
          </cell>
          <cell r="J55">
            <v>9</v>
          </cell>
          <cell r="K55">
            <v>9</v>
          </cell>
          <cell r="L55">
            <v>9</v>
          </cell>
          <cell r="M55">
            <v>9</v>
          </cell>
        </row>
        <row r="56">
          <cell r="H56" t="str">
            <v>04305-RIO HURTADO</v>
          </cell>
          <cell r="I56">
            <v>9</v>
          </cell>
          <cell r="J56">
            <v>9</v>
          </cell>
          <cell r="K56">
            <v>9</v>
          </cell>
          <cell r="L56">
            <v>10</v>
          </cell>
          <cell r="M56">
            <v>10</v>
          </cell>
        </row>
        <row r="57">
          <cell r="H57" t="str">
            <v>105310-CES. RURAL PICHASCA</v>
          </cell>
          <cell r="I57">
            <v>10</v>
          </cell>
          <cell r="J57">
            <v>10</v>
          </cell>
          <cell r="K57">
            <v>10</v>
          </cell>
          <cell r="L57">
            <v>10</v>
          </cell>
          <cell r="M57">
            <v>10</v>
          </cell>
        </row>
        <row r="58">
          <cell r="H58" t="str">
            <v>Total general</v>
          </cell>
          <cell r="I58">
            <v>47</v>
          </cell>
          <cell r="J58">
            <v>87</v>
          </cell>
          <cell r="K58">
            <v>358</v>
          </cell>
          <cell r="L58">
            <v>546</v>
          </cell>
          <cell r="M58">
            <v>1038</v>
          </cell>
        </row>
      </sheetData>
      <sheetData sheetId="20"/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1395</v>
          </cell>
          <cell r="M5">
            <v>3657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879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140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301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1519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399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161</v>
          </cell>
        </row>
        <row r="12">
          <cell r="H12" t="str">
            <v xml:space="preserve">105400-P.S.R. ALGARROBITO            </v>
          </cell>
          <cell r="I12">
            <v>8</v>
          </cell>
          <cell r="J12">
            <v>8</v>
          </cell>
          <cell r="K12">
            <v>12</v>
          </cell>
          <cell r="L12">
            <v>2</v>
          </cell>
          <cell r="M12">
            <v>22</v>
          </cell>
        </row>
        <row r="13">
          <cell r="H13" t="str">
            <v>105401-P.S.R. LAS ROJAS</v>
          </cell>
          <cell r="I13">
            <v>22</v>
          </cell>
          <cell r="J13">
            <v>22</v>
          </cell>
          <cell r="K13">
            <v>2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  <cell r="K14">
            <v>1</v>
          </cell>
          <cell r="L14">
            <v>14</v>
          </cell>
          <cell r="M14">
            <v>17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1</v>
          </cell>
          <cell r="L15">
            <v>1</v>
          </cell>
          <cell r="M15">
            <v>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214</v>
          </cell>
        </row>
        <row r="17">
          <cell r="H17" t="str">
            <v>04102-COQUIMBO</v>
          </cell>
          <cell r="I17">
            <v>1078</v>
          </cell>
          <cell r="J17">
            <v>1009</v>
          </cell>
          <cell r="K17">
            <v>1224</v>
          </cell>
          <cell r="L17">
            <v>1223</v>
          </cell>
          <cell r="M17">
            <v>4534</v>
          </cell>
        </row>
        <row r="18">
          <cell r="H18" t="str">
            <v>105303-CES. SAN JUAN</v>
          </cell>
          <cell r="I18">
            <v>104</v>
          </cell>
          <cell r="J18">
            <v>87</v>
          </cell>
          <cell r="K18">
            <v>96</v>
          </cell>
          <cell r="L18">
            <v>57</v>
          </cell>
          <cell r="M18">
            <v>344</v>
          </cell>
        </row>
        <row r="19">
          <cell r="H19" t="str">
            <v>105304-CES. SANTA CECILIA</v>
          </cell>
          <cell r="I19">
            <v>131</v>
          </cell>
          <cell r="J19">
            <v>145</v>
          </cell>
          <cell r="K19">
            <v>286</v>
          </cell>
          <cell r="L19">
            <v>253</v>
          </cell>
          <cell r="M19">
            <v>815</v>
          </cell>
        </row>
        <row r="20">
          <cell r="H20" t="str">
            <v>105305-CES. TIERRAS BLANCAS</v>
          </cell>
          <cell r="I20">
            <v>306</v>
          </cell>
          <cell r="J20">
            <v>298</v>
          </cell>
          <cell r="K20">
            <v>304</v>
          </cell>
          <cell r="L20">
            <v>495</v>
          </cell>
          <cell r="M20">
            <v>1403</v>
          </cell>
        </row>
        <row r="21">
          <cell r="H21" t="str">
            <v>105321-CES. RURAL  TONGOY</v>
          </cell>
          <cell r="I21">
            <v>23</v>
          </cell>
          <cell r="J21">
            <v>30</v>
          </cell>
          <cell r="K21">
            <v>75</v>
          </cell>
          <cell r="L21">
            <v>34</v>
          </cell>
          <cell r="M21">
            <v>162</v>
          </cell>
        </row>
        <row r="22">
          <cell r="H22" t="str">
            <v>105323-CES. DR. SERGIO AGUILAR</v>
          </cell>
          <cell r="I22">
            <v>358</v>
          </cell>
          <cell r="J22">
            <v>289</v>
          </cell>
          <cell r="K22">
            <v>292</v>
          </cell>
          <cell r="L22">
            <v>290</v>
          </cell>
          <cell r="M22">
            <v>1229</v>
          </cell>
        </row>
        <row r="23">
          <cell r="H23" t="str">
            <v>105405-P.S.R. GUANAQUEROS</v>
          </cell>
          <cell r="I23">
            <v>13</v>
          </cell>
          <cell r="J23">
            <v>8</v>
          </cell>
          <cell r="K23">
            <v>5</v>
          </cell>
          <cell r="L23">
            <v>9</v>
          </cell>
          <cell r="M23">
            <v>35</v>
          </cell>
        </row>
        <row r="24">
          <cell r="H24" t="str">
            <v>105406-P.S.R. PAN DE AZUCAR</v>
          </cell>
          <cell r="I24">
            <v>65</v>
          </cell>
          <cell r="J24">
            <v>48</v>
          </cell>
          <cell r="K24">
            <v>49</v>
          </cell>
          <cell r="L24">
            <v>24</v>
          </cell>
          <cell r="M24">
            <v>186</v>
          </cell>
        </row>
        <row r="25">
          <cell r="H25" t="str">
            <v>105705-CECOF EL ALBA</v>
          </cell>
          <cell r="I25">
            <v>53</v>
          </cell>
          <cell r="J25">
            <v>53</v>
          </cell>
          <cell r="K25">
            <v>44</v>
          </cell>
          <cell r="L25">
            <v>26</v>
          </cell>
          <cell r="M25">
            <v>176</v>
          </cell>
        </row>
        <row r="26">
          <cell r="H26" t="str">
            <v>200273-CECOF PUNTA MIRA</v>
          </cell>
          <cell r="I26">
            <v>25</v>
          </cell>
          <cell r="J26">
            <v>51</v>
          </cell>
          <cell r="K26">
            <v>73</v>
          </cell>
          <cell r="L26">
            <v>35</v>
          </cell>
          <cell r="M26">
            <v>184</v>
          </cell>
        </row>
        <row r="27">
          <cell r="H27" t="str">
            <v>04103-ANDACOLLO</v>
          </cell>
          <cell r="I27">
            <v>184</v>
          </cell>
          <cell r="J27">
            <v>14</v>
          </cell>
          <cell r="K27">
            <v>16</v>
          </cell>
          <cell r="L27">
            <v>11</v>
          </cell>
          <cell r="M27">
            <v>41</v>
          </cell>
        </row>
        <row r="28">
          <cell r="H28" t="str">
            <v>105106-HOSPITAL ANDACOLLO</v>
          </cell>
          <cell r="I28">
            <v>41</v>
          </cell>
          <cell r="J28">
            <v>14</v>
          </cell>
          <cell r="K28">
            <v>16</v>
          </cell>
          <cell r="L28">
            <v>11</v>
          </cell>
          <cell r="M28">
            <v>41</v>
          </cell>
        </row>
        <row r="29">
          <cell r="H29" t="str">
            <v>04104-LA HIGUERA</v>
          </cell>
          <cell r="I29">
            <v>41</v>
          </cell>
          <cell r="J29">
            <v>41</v>
          </cell>
          <cell r="K29">
            <v>0</v>
          </cell>
          <cell r="L29">
            <v>20</v>
          </cell>
          <cell r="M29">
            <v>20</v>
          </cell>
        </row>
        <row r="30">
          <cell r="H30" t="str">
            <v>105314-CES. LA HIGUERA</v>
          </cell>
          <cell r="I30">
            <v>20</v>
          </cell>
          <cell r="J30">
            <v>20</v>
          </cell>
          <cell r="K30">
            <v>0</v>
          </cell>
          <cell r="L30">
            <v>11</v>
          </cell>
          <cell r="M30">
            <v>11</v>
          </cell>
        </row>
        <row r="31">
          <cell r="H31" t="str">
            <v>105505-P.S.R. LOS CHOROS</v>
          </cell>
          <cell r="I31">
            <v>11</v>
          </cell>
          <cell r="J31">
            <v>11</v>
          </cell>
          <cell r="K31">
            <v>11</v>
          </cell>
          <cell r="L31">
            <v>1</v>
          </cell>
          <cell r="M31">
            <v>1</v>
          </cell>
        </row>
        <row r="32">
          <cell r="H32" t="str">
            <v>105506-P.S.R. EL TRAPICHE</v>
          </cell>
          <cell r="I32">
            <v>1</v>
          </cell>
          <cell r="J32">
            <v>1</v>
          </cell>
          <cell r="K32">
            <v>1</v>
          </cell>
          <cell r="L32">
            <v>8</v>
          </cell>
          <cell r="M32">
            <v>8</v>
          </cell>
        </row>
        <row r="33">
          <cell r="H33" t="str">
            <v>04105-PAIHUANO</v>
          </cell>
          <cell r="I33">
            <v>5</v>
          </cell>
          <cell r="J33">
            <v>5</v>
          </cell>
          <cell r="K33">
            <v>12</v>
          </cell>
          <cell r="L33">
            <v>22</v>
          </cell>
          <cell r="M33">
            <v>44</v>
          </cell>
        </row>
        <row r="34">
          <cell r="H34" t="str">
            <v>105306-CES. PAIHUANO</v>
          </cell>
          <cell r="I34">
            <v>4</v>
          </cell>
          <cell r="J34">
            <v>2</v>
          </cell>
          <cell r="K34">
            <v>8</v>
          </cell>
          <cell r="L34">
            <v>11</v>
          </cell>
          <cell r="M34">
            <v>25</v>
          </cell>
        </row>
        <row r="35">
          <cell r="H35" t="str">
            <v>105475-P.S.R. HORCON</v>
          </cell>
          <cell r="I35">
            <v>25</v>
          </cell>
          <cell r="J35">
            <v>25</v>
          </cell>
          <cell r="K35">
            <v>25</v>
          </cell>
          <cell r="L35">
            <v>1</v>
          </cell>
          <cell r="M35">
            <v>1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  <cell r="K36">
            <v>2</v>
          </cell>
          <cell r="L36">
            <v>3</v>
          </cell>
          <cell r="M36">
            <v>7</v>
          </cell>
        </row>
        <row r="37">
          <cell r="H37" t="str">
            <v>105477-P.S.R. PISCO ELQUI</v>
          </cell>
          <cell r="I37">
            <v>7</v>
          </cell>
          <cell r="J37">
            <v>2</v>
          </cell>
          <cell r="K37">
            <v>2</v>
          </cell>
          <cell r="L37">
            <v>7</v>
          </cell>
          <cell r="M37">
            <v>11</v>
          </cell>
        </row>
        <row r="38">
          <cell r="H38" t="str">
            <v>04106-VICUÑA</v>
          </cell>
          <cell r="I38">
            <v>65</v>
          </cell>
          <cell r="J38">
            <v>64</v>
          </cell>
          <cell r="K38">
            <v>156</v>
          </cell>
          <cell r="L38">
            <v>137</v>
          </cell>
          <cell r="M38">
            <v>422</v>
          </cell>
        </row>
        <row r="39">
          <cell r="H39" t="str">
            <v>105107-HOSPITAL VICUÑA</v>
          </cell>
          <cell r="I39">
            <v>36</v>
          </cell>
          <cell r="J39">
            <v>38</v>
          </cell>
          <cell r="K39">
            <v>38</v>
          </cell>
          <cell r="L39">
            <v>34</v>
          </cell>
          <cell r="M39">
            <v>146</v>
          </cell>
        </row>
        <row r="40">
          <cell r="H40" t="str">
            <v>105467-P.S.R. DIAGUITAS</v>
          </cell>
          <cell r="I40">
            <v>19</v>
          </cell>
          <cell r="J40">
            <v>5</v>
          </cell>
          <cell r="K40">
            <v>56</v>
          </cell>
          <cell r="L40">
            <v>45</v>
          </cell>
          <cell r="M40">
            <v>125</v>
          </cell>
        </row>
        <row r="41">
          <cell r="H41" t="str">
            <v>105469-P.S.R. EL TAMBO</v>
          </cell>
          <cell r="I41">
            <v>5</v>
          </cell>
          <cell r="J41">
            <v>18</v>
          </cell>
          <cell r="K41">
            <v>56</v>
          </cell>
          <cell r="L41">
            <v>12</v>
          </cell>
          <cell r="M41">
            <v>91</v>
          </cell>
        </row>
        <row r="42">
          <cell r="H42" t="str">
            <v>105502-P.S.R. CALINGASTA</v>
          </cell>
          <cell r="I42">
            <v>5</v>
          </cell>
          <cell r="J42">
            <v>3</v>
          </cell>
          <cell r="K42">
            <v>6</v>
          </cell>
          <cell r="L42">
            <v>46</v>
          </cell>
          <cell r="M42">
            <v>60</v>
          </cell>
        </row>
        <row r="43">
          <cell r="H43" t="str">
            <v>04201-ILLAPEL</v>
          </cell>
          <cell r="I43">
            <v>53</v>
          </cell>
          <cell r="J43">
            <v>135</v>
          </cell>
          <cell r="K43">
            <v>78</v>
          </cell>
          <cell r="L43">
            <v>130</v>
          </cell>
          <cell r="M43">
            <v>396</v>
          </cell>
        </row>
        <row r="44">
          <cell r="H44" t="str">
            <v>105103-HOSPITAL ILLAPEL</v>
          </cell>
          <cell r="I44">
            <v>51</v>
          </cell>
          <cell r="J44">
            <v>71</v>
          </cell>
          <cell r="K44">
            <v>71</v>
          </cell>
          <cell r="L44">
            <v>24</v>
          </cell>
          <cell r="M44">
            <v>217</v>
          </cell>
        </row>
        <row r="45">
          <cell r="H45" t="str">
            <v>105326-CESFAM SAN RAFAEL</v>
          </cell>
          <cell r="I45">
            <v>2</v>
          </cell>
          <cell r="J45">
            <v>41</v>
          </cell>
          <cell r="K45">
            <v>7</v>
          </cell>
          <cell r="L45">
            <v>85</v>
          </cell>
          <cell r="M45">
            <v>135</v>
          </cell>
        </row>
        <row r="46">
          <cell r="H46" t="str">
            <v xml:space="preserve">105443-P.S.R. CARCAMO                   </v>
          </cell>
          <cell r="I46">
            <v>135</v>
          </cell>
          <cell r="J46">
            <v>8</v>
          </cell>
          <cell r="K46">
            <v>8</v>
          </cell>
          <cell r="L46">
            <v>5</v>
          </cell>
          <cell r="M46">
            <v>13</v>
          </cell>
        </row>
        <row r="47">
          <cell r="H47" t="str">
            <v>105445-P.S.R. LIMAHUIDA</v>
          </cell>
          <cell r="I47">
            <v>13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</row>
        <row r="48">
          <cell r="H48" t="str">
            <v>105447-P.S.R. PERALILLO</v>
          </cell>
          <cell r="I48">
            <v>0</v>
          </cell>
          <cell r="J48">
            <v>1</v>
          </cell>
          <cell r="K48">
            <v>1</v>
          </cell>
          <cell r="L48">
            <v>1</v>
          </cell>
          <cell r="M48">
            <v>1</v>
          </cell>
        </row>
        <row r="49">
          <cell r="H49" t="str">
            <v>105486-P.S.R. TUNGA SUR</v>
          </cell>
          <cell r="I49">
            <v>1</v>
          </cell>
          <cell r="J49">
            <v>1</v>
          </cell>
          <cell r="K49">
            <v>1</v>
          </cell>
          <cell r="L49">
            <v>1</v>
          </cell>
          <cell r="M49">
            <v>1</v>
          </cell>
        </row>
        <row r="50">
          <cell r="H50" t="str">
            <v>105487-P.S.R. CAÑAS UNO</v>
          </cell>
          <cell r="I50">
            <v>1</v>
          </cell>
          <cell r="J50">
            <v>13</v>
          </cell>
          <cell r="K50">
            <v>13</v>
          </cell>
          <cell r="L50">
            <v>16</v>
          </cell>
          <cell r="M50">
            <v>29</v>
          </cell>
        </row>
        <row r="51">
          <cell r="H51" t="str">
            <v>04202-CANELA</v>
          </cell>
          <cell r="I51">
            <v>23</v>
          </cell>
          <cell r="J51">
            <v>12</v>
          </cell>
          <cell r="K51">
            <v>5</v>
          </cell>
          <cell r="L51">
            <v>54</v>
          </cell>
          <cell r="M51">
            <v>94</v>
          </cell>
        </row>
        <row r="52">
          <cell r="H52" t="str">
            <v>105309-CES. RURAL CANELA</v>
          </cell>
          <cell r="I52">
            <v>19</v>
          </cell>
          <cell r="J52">
            <v>11</v>
          </cell>
          <cell r="K52">
            <v>5</v>
          </cell>
          <cell r="L52">
            <v>54</v>
          </cell>
          <cell r="M52">
            <v>89</v>
          </cell>
        </row>
        <row r="53">
          <cell r="H53" t="str">
            <v xml:space="preserve">105450-P.S.R. MINCHA NORTE            </v>
          </cell>
          <cell r="I53">
            <v>3</v>
          </cell>
          <cell r="J53">
            <v>1</v>
          </cell>
          <cell r="K53">
            <v>1</v>
          </cell>
          <cell r="L53">
            <v>1</v>
          </cell>
          <cell r="M53">
            <v>4</v>
          </cell>
        </row>
        <row r="54">
          <cell r="H54" t="str">
            <v>105451-P.S.R. AGUA FRIA</v>
          </cell>
          <cell r="I54">
            <v>1</v>
          </cell>
          <cell r="J54">
            <v>1</v>
          </cell>
          <cell r="K54">
            <v>1</v>
          </cell>
          <cell r="L54">
            <v>1</v>
          </cell>
          <cell r="M54">
            <v>1</v>
          </cell>
        </row>
        <row r="55">
          <cell r="H55" t="str">
            <v>04203-LOS VILOS</v>
          </cell>
          <cell r="I55">
            <v>21</v>
          </cell>
          <cell r="J55">
            <v>14</v>
          </cell>
          <cell r="K55">
            <v>59</v>
          </cell>
          <cell r="L55">
            <v>115</v>
          </cell>
          <cell r="M55">
            <v>209</v>
          </cell>
        </row>
        <row r="56">
          <cell r="H56" t="str">
            <v>105108-HOSPITAL LOS VILOS</v>
          </cell>
          <cell r="I56">
            <v>4</v>
          </cell>
          <cell r="J56">
            <v>8</v>
          </cell>
          <cell r="K56">
            <v>24</v>
          </cell>
          <cell r="L56">
            <v>56</v>
          </cell>
          <cell r="M56">
            <v>92</v>
          </cell>
        </row>
        <row r="57">
          <cell r="H57" t="str">
            <v xml:space="preserve">105478-P.S.R. CAIMANES                   </v>
          </cell>
          <cell r="I57">
            <v>4</v>
          </cell>
          <cell r="J57">
            <v>3</v>
          </cell>
          <cell r="K57">
            <v>9</v>
          </cell>
          <cell r="L57">
            <v>33</v>
          </cell>
          <cell r="M57">
            <v>49</v>
          </cell>
        </row>
        <row r="58">
          <cell r="H58" t="str">
            <v>105479-P.S.R. GUANGUALI</v>
          </cell>
          <cell r="I58">
            <v>2</v>
          </cell>
          <cell r="J58">
            <v>1</v>
          </cell>
          <cell r="K58">
            <v>4</v>
          </cell>
          <cell r="L58">
            <v>4</v>
          </cell>
          <cell r="M58">
            <v>7</v>
          </cell>
        </row>
        <row r="59">
          <cell r="H59" t="str">
            <v>105480-P.S.R. QUILIMARI</v>
          </cell>
          <cell r="I59">
            <v>7</v>
          </cell>
          <cell r="J59">
            <v>7</v>
          </cell>
          <cell r="K59">
            <v>17</v>
          </cell>
          <cell r="L59">
            <v>21</v>
          </cell>
          <cell r="M59">
            <v>38</v>
          </cell>
        </row>
        <row r="60">
          <cell r="H60" t="str">
            <v>105481-P.S.R. TILAMA</v>
          </cell>
          <cell r="I60">
            <v>5</v>
          </cell>
          <cell r="J60">
            <v>5</v>
          </cell>
          <cell r="K60">
            <v>2</v>
          </cell>
          <cell r="L60">
            <v>2</v>
          </cell>
          <cell r="M60">
            <v>9</v>
          </cell>
        </row>
        <row r="61">
          <cell r="H61" t="str">
            <v>105511-P.S.R. LOS CONDORES</v>
          </cell>
          <cell r="I61">
            <v>6</v>
          </cell>
          <cell r="J61">
            <v>2</v>
          </cell>
          <cell r="K61">
            <v>3</v>
          </cell>
          <cell r="L61">
            <v>3</v>
          </cell>
          <cell r="M61">
            <v>14</v>
          </cell>
        </row>
        <row r="62">
          <cell r="H62" t="str">
            <v>04204-SALAMANCA</v>
          </cell>
          <cell r="I62">
            <v>183</v>
          </cell>
          <cell r="J62">
            <v>104</v>
          </cell>
          <cell r="K62">
            <v>318</v>
          </cell>
          <cell r="L62">
            <v>324</v>
          </cell>
          <cell r="M62">
            <v>929</v>
          </cell>
        </row>
        <row r="63">
          <cell r="H63" t="str">
            <v>105104-HOSPITAL SALAMANCA</v>
          </cell>
          <cell r="I63">
            <v>63</v>
          </cell>
          <cell r="J63">
            <v>58</v>
          </cell>
          <cell r="K63">
            <v>106</v>
          </cell>
          <cell r="L63">
            <v>100</v>
          </cell>
          <cell r="M63">
            <v>327</v>
          </cell>
        </row>
        <row r="64">
          <cell r="H64" t="str">
            <v xml:space="preserve">105452-P.S.R. CUNCUMEN                 </v>
          </cell>
          <cell r="I64">
            <v>32</v>
          </cell>
          <cell r="J64">
            <v>13</v>
          </cell>
          <cell r="K64">
            <v>43</v>
          </cell>
          <cell r="L64">
            <v>58</v>
          </cell>
          <cell r="M64">
            <v>146</v>
          </cell>
        </row>
        <row r="65">
          <cell r="H65" t="str">
            <v>105453-P.S.R. TRANQUILLA</v>
          </cell>
          <cell r="I65">
            <v>20</v>
          </cell>
          <cell r="J65">
            <v>20</v>
          </cell>
          <cell r="K65">
            <v>45</v>
          </cell>
          <cell r="L65">
            <v>32</v>
          </cell>
          <cell r="M65">
            <v>97</v>
          </cell>
        </row>
        <row r="66">
          <cell r="H66" t="str">
            <v>105454-P.S.R. CUNLAGUA</v>
          </cell>
          <cell r="I66">
            <v>97</v>
          </cell>
          <cell r="J66">
            <v>97</v>
          </cell>
          <cell r="K66">
            <v>97</v>
          </cell>
          <cell r="L66">
            <v>1</v>
          </cell>
          <cell r="M66">
            <v>1</v>
          </cell>
        </row>
        <row r="67">
          <cell r="H67" t="str">
            <v>105455-P.S.R. CHILLEPIN</v>
          </cell>
          <cell r="I67">
            <v>3</v>
          </cell>
          <cell r="J67">
            <v>2</v>
          </cell>
          <cell r="K67">
            <v>71</v>
          </cell>
          <cell r="L67">
            <v>75</v>
          </cell>
          <cell r="M67">
            <v>151</v>
          </cell>
        </row>
        <row r="68">
          <cell r="H68" t="str">
            <v>105456-P.S.R. LLIMPO</v>
          </cell>
          <cell r="I68">
            <v>3</v>
          </cell>
          <cell r="J68">
            <v>3</v>
          </cell>
          <cell r="K68">
            <v>3</v>
          </cell>
          <cell r="L68">
            <v>1</v>
          </cell>
          <cell r="M68">
            <v>4</v>
          </cell>
        </row>
        <row r="69">
          <cell r="H69" t="str">
            <v>105457-P.S.R. SAN AGUSTIN</v>
          </cell>
          <cell r="I69">
            <v>12</v>
          </cell>
          <cell r="J69">
            <v>2</v>
          </cell>
          <cell r="K69">
            <v>2</v>
          </cell>
          <cell r="L69">
            <v>2</v>
          </cell>
          <cell r="M69">
            <v>14</v>
          </cell>
        </row>
        <row r="70">
          <cell r="H70" t="str">
            <v>105458-P.S.R. TAHUINCO</v>
          </cell>
          <cell r="I70">
            <v>41</v>
          </cell>
          <cell r="J70">
            <v>14</v>
          </cell>
          <cell r="K70">
            <v>43</v>
          </cell>
          <cell r="L70">
            <v>44</v>
          </cell>
          <cell r="M70">
            <v>142</v>
          </cell>
        </row>
        <row r="71">
          <cell r="H71" t="str">
            <v>105491-P.S.R. QUELEN BAJO</v>
          </cell>
          <cell r="I71">
            <v>1</v>
          </cell>
          <cell r="J71">
            <v>1</v>
          </cell>
          <cell r="K71">
            <v>4</v>
          </cell>
          <cell r="L71">
            <v>5</v>
          </cell>
          <cell r="M71">
            <v>10</v>
          </cell>
        </row>
        <row r="72">
          <cell r="H72" t="str">
            <v>105492-P.S.R. CAMISA</v>
          </cell>
          <cell r="I72">
            <v>3</v>
          </cell>
          <cell r="J72">
            <v>6</v>
          </cell>
          <cell r="K72">
            <v>0</v>
          </cell>
          <cell r="L72">
            <v>5</v>
          </cell>
          <cell r="M72">
            <v>14</v>
          </cell>
        </row>
        <row r="73">
          <cell r="H73" t="str">
            <v>105501-P.S.R. ARBOLEDA GRANDE</v>
          </cell>
          <cell r="I73">
            <v>5</v>
          </cell>
          <cell r="J73">
            <v>9</v>
          </cell>
          <cell r="K73">
            <v>6</v>
          </cell>
          <cell r="L73">
            <v>3</v>
          </cell>
          <cell r="M73">
            <v>23</v>
          </cell>
        </row>
        <row r="74">
          <cell r="H74" t="str">
            <v>04301-OVALLE</v>
          </cell>
          <cell r="I74">
            <v>452</v>
          </cell>
          <cell r="J74">
            <v>401</v>
          </cell>
          <cell r="K74">
            <v>686</v>
          </cell>
          <cell r="L74">
            <v>546</v>
          </cell>
          <cell r="M74">
            <v>2085</v>
          </cell>
        </row>
        <row r="75">
          <cell r="H75" t="str">
            <v>105315-CES. RURAL C. DE TAMAYA</v>
          </cell>
          <cell r="I75">
            <v>75</v>
          </cell>
          <cell r="J75">
            <v>59</v>
          </cell>
          <cell r="K75">
            <v>48</v>
          </cell>
          <cell r="L75">
            <v>53</v>
          </cell>
          <cell r="M75">
            <v>235</v>
          </cell>
        </row>
        <row r="76">
          <cell r="H76" t="str">
            <v>105317-CES. JORGE JORDAN D.</v>
          </cell>
          <cell r="I76">
            <v>89</v>
          </cell>
          <cell r="J76">
            <v>65</v>
          </cell>
          <cell r="K76">
            <v>117</v>
          </cell>
          <cell r="L76">
            <v>123</v>
          </cell>
          <cell r="M76">
            <v>394</v>
          </cell>
        </row>
        <row r="77">
          <cell r="H77" t="str">
            <v>105322-CES. MARCOS MACUADA</v>
          </cell>
          <cell r="I77">
            <v>219</v>
          </cell>
          <cell r="J77">
            <v>177</v>
          </cell>
          <cell r="K77">
            <v>253</v>
          </cell>
          <cell r="L77">
            <v>169</v>
          </cell>
          <cell r="M77">
            <v>818</v>
          </cell>
        </row>
        <row r="78">
          <cell r="H78" t="str">
            <v>105324-CES. SOTAQUI</v>
          </cell>
          <cell r="I78">
            <v>13</v>
          </cell>
          <cell r="J78">
            <v>23</v>
          </cell>
          <cell r="K78">
            <v>45</v>
          </cell>
          <cell r="L78">
            <v>42</v>
          </cell>
          <cell r="M78">
            <v>123</v>
          </cell>
        </row>
        <row r="79">
          <cell r="H79" t="str">
            <v>105415-P.S.R. BARRAZA</v>
          </cell>
          <cell r="I79">
            <v>123</v>
          </cell>
          <cell r="J79">
            <v>7</v>
          </cell>
          <cell r="K79">
            <v>2</v>
          </cell>
          <cell r="L79">
            <v>3</v>
          </cell>
          <cell r="M79">
            <v>12</v>
          </cell>
        </row>
        <row r="80">
          <cell r="H80" t="str">
            <v xml:space="preserve">105416-P.S.R. CAMARICO                  </v>
          </cell>
          <cell r="I80">
            <v>12</v>
          </cell>
          <cell r="J80">
            <v>1</v>
          </cell>
          <cell r="K80">
            <v>45</v>
          </cell>
          <cell r="L80">
            <v>9</v>
          </cell>
          <cell r="M80">
            <v>55</v>
          </cell>
        </row>
        <row r="81">
          <cell r="H81" t="str">
            <v>105417-P.S.R. ALCONES BAJOS</v>
          </cell>
          <cell r="I81">
            <v>1</v>
          </cell>
          <cell r="J81">
            <v>1</v>
          </cell>
          <cell r="K81">
            <v>1</v>
          </cell>
          <cell r="L81">
            <v>1</v>
          </cell>
          <cell r="M81">
            <v>2</v>
          </cell>
        </row>
        <row r="82">
          <cell r="H82" t="str">
            <v>105420-P.S.R. LIMARI</v>
          </cell>
          <cell r="I82">
            <v>2</v>
          </cell>
          <cell r="J82">
            <v>2</v>
          </cell>
          <cell r="K82">
            <v>2</v>
          </cell>
          <cell r="L82">
            <v>2</v>
          </cell>
          <cell r="M82">
            <v>2</v>
          </cell>
        </row>
        <row r="83">
          <cell r="H83" t="str">
            <v>105507-P.S.R. HUAMALATA</v>
          </cell>
          <cell r="I83">
            <v>2</v>
          </cell>
          <cell r="J83">
            <v>5</v>
          </cell>
          <cell r="K83">
            <v>77</v>
          </cell>
          <cell r="L83">
            <v>33</v>
          </cell>
          <cell r="M83">
            <v>115</v>
          </cell>
        </row>
        <row r="84">
          <cell r="H84" t="str">
            <v>105510-P.S.R. RECOLETA</v>
          </cell>
          <cell r="I84">
            <v>115</v>
          </cell>
          <cell r="J84">
            <v>115</v>
          </cell>
          <cell r="K84">
            <v>115</v>
          </cell>
          <cell r="L84">
            <v>12</v>
          </cell>
          <cell r="M84">
            <v>12</v>
          </cell>
        </row>
        <row r="85">
          <cell r="H85" t="str">
            <v>105722-CECOF SAN JOSE DE LA DEHESA</v>
          </cell>
          <cell r="I85">
            <v>31</v>
          </cell>
          <cell r="J85">
            <v>26</v>
          </cell>
          <cell r="K85">
            <v>51</v>
          </cell>
          <cell r="L85">
            <v>46</v>
          </cell>
          <cell r="M85">
            <v>154</v>
          </cell>
        </row>
        <row r="86">
          <cell r="H86" t="str">
            <v>105723-CECOF LIMARI</v>
          </cell>
          <cell r="I86">
            <v>154</v>
          </cell>
          <cell r="J86">
            <v>13</v>
          </cell>
          <cell r="K86">
            <v>16</v>
          </cell>
          <cell r="L86">
            <v>19</v>
          </cell>
          <cell r="M86">
            <v>48</v>
          </cell>
        </row>
        <row r="87">
          <cell r="H87" t="str">
            <v>200258-CECOF LOS COPIHUES</v>
          </cell>
          <cell r="I87">
            <v>22</v>
          </cell>
          <cell r="J87">
            <v>24</v>
          </cell>
          <cell r="K87">
            <v>32</v>
          </cell>
          <cell r="L87">
            <v>37</v>
          </cell>
          <cell r="M87">
            <v>115</v>
          </cell>
        </row>
        <row r="88">
          <cell r="H88" t="str">
            <v>04302-COMBARBALÁ</v>
          </cell>
          <cell r="I88">
            <v>67</v>
          </cell>
          <cell r="J88">
            <v>40</v>
          </cell>
          <cell r="K88">
            <v>65</v>
          </cell>
          <cell r="L88">
            <v>51</v>
          </cell>
          <cell r="M88">
            <v>223</v>
          </cell>
        </row>
        <row r="89">
          <cell r="H89" t="str">
            <v>105105-HOSPITAL COMBARBALA</v>
          </cell>
          <cell r="I89">
            <v>12</v>
          </cell>
          <cell r="J89">
            <v>17</v>
          </cell>
          <cell r="K89">
            <v>30</v>
          </cell>
          <cell r="L89">
            <v>9</v>
          </cell>
          <cell r="M89">
            <v>68</v>
          </cell>
        </row>
        <row r="90">
          <cell r="H90" t="str">
            <v>105441-P.S.R. MANQUEHUA</v>
          </cell>
          <cell r="I90">
            <v>68</v>
          </cell>
          <cell r="J90">
            <v>68</v>
          </cell>
          <cell r="K90">
            <v>11</v>
          </cell>
          <cell r="L90">
            <v>7</v>
          </cell>
          <cell r="M90">
            <v>18</v>
          </cell>
        </row>
        <row r="91">
          <cell r="H91" t="str">
            <v>105460-P.S.R. COGOTI 18</v>
          </cell>
          <cell r="I91">
            <v>18</v>
          </cell>
          <cell r="J91">
            <v>18</v>
          </cell>
          <cell r="K91">
            <v>18</v>
          </cell>
          <cell r="L91">
            <v>35</v>
          </cell>
          <cell r="M91">
            <v>35</v>
          </cell>
        </row>
        <row r="92">
          <cell r="H92" t="str">
            <v>105461-P.S.R. EL HUACHO</v>
          </cell>
          <cell r="I92">
            <v>18</v>
          </cell>
          <cell r="J92">
            <v>18</v>
          </cell>
          <cell r="K92">
            <v>18</v>
          </cell>
          <cell r="L92">
            <v>18</v>
          </cell>
          <cell r="M92">
            <v>18</v>
          </cell>
        </row>
        <row r="93">
          <cell r="H93" t="str">
            <v>105464-P.S.R. LA LIGUA</v>
          </cell>
          <cell r="I93">
            <v>18</v>
          </cell>
          <cell r="J93">
            <v>20</v>
          </cell>
          <cell r="K93">
            <v>21</v>
          </cell>
          <cell r="L93">
            <v>21</v>
          </cell>
          <cell r="M93">
            <v>41</v>
          </cell>
        </row>
        <row r="94">
          <cell r="H94" t="str">
            <v>105465-P.S.R. RAMADILLA</v>
          </cell>
          <cell r="I94">
            <v>26</v>
          </cell>
          <cell r="J94">
            <v>26</v>
          </cell>
          <cell r="K94">
            <v>3</v>
          </cell>
          <cell r="L94">
            <v>3</v>
          </cell>
          <cell r="M94">
            <v>29</v>
          </cell>
        </row>
        <row r="95">
          <cell r="H95" t="str">
            <v>105466-P.S.R. VALLE HERMOSO</v>
          </cell>
          <cell r="I95">
            <v>11</v>
          </cell>
          <cell r="J95">
            <v>3</v>
          </cell>
          <cell r="K95">
            <v>3</v>
          </cell>
          <cell r="L95">
            <v>3</v>
          </cell>
          <cell r="M95">
            <v>14</v>
          </cell>
        </row>
        <row r="96">
          <cell r="H96" t="str">
            <v>04304-MONTE PATRIA</v>
          </cell>
          <cell r="I96">
            <v>129</v>
          </cell>
          <cell r="J96">
            <v>98</v>
          </cell>
          <cell r="K96">
            <v>256</v>
          </cell>
          <cell r="L96">
            <v>148</v>
          </cell>
          <cell r="M96">
            <v>631</v>
          </cell>
        </row>
        <row r="97">
          <cell r="H97" t="str">
            <v>105307-CES. RURAL MONTE PATRIA</v>
          </cell>
          <cell r="I97">
            <v>22</v>
          </cell>
          <cell r="J97">
            <v>50</v>
          </cell>
          <cell r="K97">
            <v>75</v>
          </cell>
          <cell r="L97">
            <v>34</v>
          </cell>
          <cell r="M97">
            <v>181</v>
          </cell>
        </row>
        <row r="98">
          <cell r="H98" t="str">
            <v>105311-CES. RURAL CHAÑARAL ALTO</v>
          </cell>
          <cell r="I98">
            <v>12</v>
          </cell>
          <cell r="J98">
            <v>14</v>
          </cell>
          <cell r="K98">
            <v>95</v>
          </cell>
          <cell r="L98">
            <v>6</v>
          </cell>
          <cell r="M98">
            <v>127</v>
          </cell>
        </row>
        <row r="99">
          <cell r="H99" t="str">
            <v>105312-CES. RURAL CAREN</v>
          </cell>
          <cell r="I99">
            <v>127</v>
          </cell>
          <cell r="J99">
            <v>127</v>
          </cell>
          <cell r="K99">
            <v>8</v>
          </cell>
          <cell r="L99">
            <v>6</v>
          </cell>
          <cell r="M99">
            <v>14</v>
          </cell>
        </row>
        <row r="100">
          <cell r="H100" t="str">
            <v>105318-CES. RURAL EL PALQUI</v>
          </cell>
          <cell r="I100">
            <v>93</v>
          </cell>
          <cell r="J100">
            <v>34</v>
          </cell>
          <cell r="K100">
            <v>66</v>
          </cell>
          <cell r="L100">
            <v>86</v>
          </cell>
          <cell r="M100">
            <v>279</v>
          </cell>
        </row>
        <row r="101">
          <cell r="H101" t="str">
            <v>105427-P.S.R. HACIENDA VALDIVIA</v>
          </cell>
          <cell r="I101">
            <v>2</v>
          </cell>
          <cell r="J101">
            <v>2</v>
          </cell>
          <cell r="K101">
            <v>1</v>
          </cell>
          <cell r="L101">
            <v>2</v>
          </cell>
          <cell r="M101">
            <v>5</v>
          </cell>
        </row>
        <row r="102">
          <cell r="H102" t="str">
            <v>105431-P.S.R. PEDREGAL</v>
          </cell>
          <cell r="I102">
            <v>5</v>
          </cell>
          <cell r="J102">
            <v>5</v>
          </cell>
          <cell r="K102">
            <v>5</v>
          </cell>
          <cell r="L102">
            <v>1</v>
          </cell>
          <cell r="M102">
            <v>1</v>
          </cell>
        </row>
        <row r="103">
          <cell r="H103" t="str">
            <v>105432-P.S.R. RAPEL</v>
          </cell>
          <cell r="I103">
            <v>1</v>
          </cell>
          <cell r="J103">
            <v>1</v>
          </cell>
          <cell r="K103">
            <v>3</v>
          </cell>
          <cell r="L103">
            <v>3</v>
          </cell>
          <cell r="M103">
            <v>3</v>
          </cell>
        </row>
        <row r="104">
          <cell r="H104" t="str">
            <v>105435-P.S.R. TULAHUEN</v>
          </cell>
          <cell r="I104">
            <v>3</v>
          </cell>
          <cell r="J104">
            <v>3</v>
          </cell>
          <cell r="K104">
            <v>8</v>
          </cell>
          <cell r="L104">
            <v>10</v>
          </cell>
          <cell r="M104">
            <v>18</v>
          </cell>
        </row>
        <row r="105">
          <cell r="H105" t="str">
            <v>105489-P.S.R. RAMADAS DE TULAHUEN</v>
          </cell>
          <cell r="I105">
            <v>18</v>
          </cell>
          <cell r="J105">
            <v>18</v>
          </cell>
          <cell r="K105">
            <v>18</v>
          </cell>
          <cell r="L105">
            <v>3</v>
          </cell>
          <cell r="M105">
            <v>3</v>
          </cell>
        </row>
        <row r="106">
          <cell r="H106" t="str">
            <v>04304-PUNITAQUI</v>
          </cell>
          <cell r="I106">
            <v>19</v>
          </cell>
          <cell r="J106">
            <v>31</v>
          </cell>
          <cell r="K106">
            <v>100</v>
          </cell>
          <cell r="L106">
            <v>21</v>
          </cell>
          <cell r="M106">
            <v>171</v>
          </cell>
        </row>
        <row r="107">
          <cell r="H107" t="str">
            <v>105308-CES. RURAL PUNITAQUI</v>
          </cell>
          <cell r="I107">
            <v>19</v>
          </cell>
          <cell r="J107">
            <v>31</v>
          </cell>
          <cell r="K107">
            <v>99</v>
          </cell>
          <cell r="L107">
            <v>21</v>
          </cell>
          <cell r="M107">
            <v>170</v>
          </cell>
        </row>
        <row r="108">
          <cell r="H108" t="str">
            <v xml:space="preserve">105508-P.S.R. EL PARRAL DE QUILES  </v>
          </cell>
          <cell r="I108">
            <v>170</v>
          </cell>
          <cell r="J108">
            <v>170</v>
          </cell>
          <cell r="K108">
            <v>1</v>
          </cell>
          <cell r="L108">
            <v>1</v>
          </cell>
          <cell r="M108">
            <v>1</v>
          </cell>
        </row>
        <row r="109">
          <cell r="H109" t="str">
            <v>04305-RIO HURTADO</v>
          </cell>
          <cell r="I109">
            <v>9</v>
          </cell>
          <cell r="J109">
            <v>11</v>
          </cell>
          <cell r="K109">
            <v>22</v>
          </cell>
          <cell r="L109">
            <v>33</v>
          </cell>
          <cell r="M109">
            <v>75</v>
          </cell>
        </row>
        <row r="110">
          <cell r="H110" t="str">
            <v>105310-CES. RURAL PICHASCA</v>
          </cell>
          <cell r="I110">
            <v>3</v>
          </cell>
          <cell r="J110">
            <v>1</v>
          </cell>
          <cell r="K110">
            <v>2</v>
          </cell>
          <cell r="L110">
            <v>2</v>
          </cell>
          <cell r="M110">
            <v>8</v>
          </cell>
        </row>
        <row r="111">
          <cell r="H111" t="str">
            <v>105409-P.S.R. EL CHAÑAR</v>
          </cell>
          <cell r="I111">
            <v>8</v>
          </cell>
          <cell r="J111">
            <v>8</v>
          </cell>
          <cell r="K111">
            <v>4</v>
          </cell>
          <cell r="L111">
            <v>3</v>
          </cell>
          <cell r="M111">
            <v>7</v>
          </cell>
        </row>
        <row r="112">
          <cell r="H112" t="str">
            <v>105410-P.S.R. HURTADO</v>
          </cell>
          <cell r="I112">
            <v>1</v>
          </cell>
          <cell r="J112">
            <v>1</v>
          </cell>
          <cell r="K112">
            <v>3</v>
          </cell>
          <cell r="L112">
            <v>11</v>
          </cell>
          <cell r="M112">
            <v>15</v>
          </cell>
        </row>
        <row r="113">
          <cell r="H113" t="str">
            <v>105411-P.S.R. LAS BREAS</v>
          </cell>
          <cell r="I113">
            <v>2</v>
          </cell>
          <cell r="J113">
            <v>2</v>
          </cell>
          <cell r="K113">
            <v>2</v>
          </cell>
          <cell r="L113">
            <v>2</v>
          </cell>
          <cell r="M113">
            <v>2</v>
          </cell>
        </row>
        <row r="114">
          <cell r="H114" t="str">
            <v>105413-P.S.R. SAMO ALTO</v>
          </cell>
          <cell r="I114">
            <v>2</v>
          </cell>
          <cell r="J114">
            <v>8</v>
          </cell>
          <cell r="K114">
            <v>1</v>
          </cell>
          <cell r="L114">
            <v>1</v>
          </cell>
          <cell r="M114">
            <v>11</v>
          </cell>
        </row>
        <row r="115">
          <cell r="H115" t="str">
            <v>105414-P.S.R. SERON</v>
          </cell>
          <cell r="I115">
            <v>1</v>
          </cell>
          <cell r="J115">
            <v>2</v>
          </cell>
          <cell r="K115">
            <v>7</v>
          </cell>
          <cell r="L115">
            <v>9</v>
          </cell>
          <cell r="M115">
            <v>19</v>
          </cell>
        </row>
        <row r="116">
          <cell r="H116" t="str">
            <v>105503-P.S.R. TABAQUEROS</v>
          </cell>
          <cell r="I116">
            <v>19</v>
          </cell>
          <cell r="J116">
            <v>19</v>
          </cell>
          <cell r="K116">
            <v>5</v>
          </cell>
          <cell r="L116">
            <v>8</v>
          </cell>
          <cell r="M116">
            <v>13</v>
          </cell>
        </row>
        <row r="117">
          <cell r="H117" t="str">
            <v>Total general</v>
          </cell>
          <cell r="I117">
            <v>2759</v>
          </cell>
          <cell r="J117">
            <v>2252</v>
          </cell>
          <cell r="K117">
            <v>4290</v>
          </cell>
          <cell r="L117">
            <v>4230</v>
          </cell>
          <cell r="M117">
            <v>13531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208</v>
          </cell>
          <cell r="M5">
            <v>915</v>
          </cell>
          <cell r="AA5" t="str">
            <v>04101-LA SERENA</v>
          </cell>
          <cell r="AB5">
            <v>14</v>
          </cell>
          <cell r="AC5">
            <v>27</v>
          </cell>
          <cell r="AD5">
            <v>16</v>
          </cell>
          <cell r="AE5">
            <v>27</v>
          </cell>
          <cell r="AF5">
            <v>84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126</v>
          </cell>
          <cell r="AA6" t="str">
            <v>105300-CES. CARDENAL CARO</v>
          </cell>
          <cell r="AB6">
            <v>126</v>
          </cell>
          <cell r="AC6">
            <v>1</v>
          </cell>
          <cell r="AD6">
            <v>1</v>
          </cell>
          <cell r="AE6">
            <v>1</v>
          </cell>
          <cell r="AF6">
            <v>2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144</v>
          </cell>
          <cell r="AA7" t="str">
            <v>105301-CES. LAS COMPAÑIAS</v>
          </cell>
          <cell r="AB7">
            <v>9</v>
          </cell>
          <cell r="AC7">
            <v>8</v>
          </cell>
          <cell r="AD7">
            <v>7</v>
          </cell>
          <cell r="AE7">
            <v>12</v>
          </cell>
          <cell r="AF7">
            <v>36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143</v>
          </cell>
          <cell r="AA8" t="str">
            <v>105302-CES. PEDRO AGUIRRE C.</v>
          </cell>
          <cell r="AB8">
            <v>4</v>
          </cell>
          <cell r="AC8">
            <v>1</v>
          </cell>
          <cell r="AD8">
            <v>1</v>
          </cell>
          <cell r="AE8">
            <v>4</v>
          </cell>
          <cell r="AF8">
            <v>10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122</v>
          </cell>
          <cell r="AA9" t="str">
            <v>105313-CES. SCHAFFHAUSER</v>
          </cell>
          <cell r="AB9">
            <v>122</v>
          </cell>
          <cell r="AC9">
            <v>122</v>
          </cell>
          <cell r="AD9">
            <v>4</v>
          </cell>
          <cell r="AE9">
            <v>2</v>
          </cell>
          <cell r="AF9">
            <v>6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111</v>
          </cell>
          <cell r="AA10" t="str">
            <v>105319-CES. CARDENAL R.S.H.</v>
          </cell>
          <cell r="AB10">
            <v>111</v>
          </cell>
          <cell r="AC10">
            <v>111</v>
          </cell>
          <cell r="AD10">
            <v>111</v>
          </cell>
          <cell r="AE10">
            <v>2</v>
          </cell>
          <cell r="AF10">
            <v>2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193</v>
          </cell>
          <cell r="AA11" t="str">
            <v>105325-CESFAM JUAN PABLO II</v>
          </cell>
          <cell r="AB11">
            <v>0</v>
          </cell>
          <cell r="AC11">
            <v>14</v>
          </cell>
          <cell r="AD11">
            <v>3</v>
          </cell>
          <cell r="AE11">
            <v>7</v>
          </cell>
          <cell r="AF11">
            <v>24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>
            <v>5</v>
          </cell>
          <cell r="L12">
            <v>5</v>
          </cell>
          <cell r="M12">
            <v>11</v>
          </cell>
          <cell r="AA12" t="str">
            <v>105700-CECOF VILLA EL INDIO</v>
          </cell>
          <cell r="AB12">
            <v>1</v>
          </cell>
          <cell r="AC12">
            <v>1</v>
          </cell>
          <cell r="AD12">
            <v>1</v>
          </cell>
          <cell r="AE12">
            <v>1</v>
          </cell>
          <cell r="AF12">
            <v>1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1</v>
          </cell>
          <cell r="L13">
            <v>1</v>
          </cell>
          <cell r="M13">
            <v>1</v>
          </cell>
          <cell r="AA13" t="str">
            <v>105701-CECOF VILLA ALEMANIA</v>
          </cell>
          <cell r="AB13">
            <v>0</v>
          </cell>
          <cell r="AC13">
            <v>3</v>
          </cell>
          <cell r="AD13">
            <v>3</v>
          </cell>
          <cell r="AE13">
            <v>3</v>
          </cell>
          <cell r="AF13">
            <v>3</v>
          </cell>
        </row>
        <row r="14">
          <cell r="H14" t="str">
            <v>105499-P.S.R. LAMBERT</v>
          </cell>
          <cell r="I14">
            <v>2</v>
          </cell>
          <cell r="J14">
            <v>1</v>
          </cell>
          <cell r="K14">
            <v>1</v>
          </cell>
          <cell r="L14">
            <v>1</v>
          </cell>
          <cell r="M14">
            <v>3</v>
          </cell>
          <cell r="AA14" t="str">
            <v>04102-COQUIMBO</v>
          </cell>
          <cell r="AB14">
            <v>36</v>
          </cell>
          <cell r="AC14">
            <v>24</v>
          </cell>
          <cell r="AD14">
            <v>38</v>
          </cell>
          <cell r="AE14">
            <v>28</v>
          </cell>
          <cell r="AF14">
            <v>126</v>
          </cell>
        </row>
        <row r="15">
          <cell r="H15" t="str">
            <v>105700-CECOF VILLA EL INDIO</v>
          </cell>
          <cell r="I15">
            <v>7</v>
          </cell>
          <cell r="J15">
            <v>4</v>
          </cell>
          <cell r="K15">
            <v>1</v>
          </cell>
          <cell r="L15">
            <v>10</v>
          </cell>
          <cell r="M15">
            <v>22</v>
          </cell>
          <cell r="AA15" t="str">
            <v>105303-CES. SAN JUAN</v>
          </cell>
          <cell r="AB15">
            <v>3</v>
          </cell>
          <cell r="AC15">
            <v>3</v>
          </cell>
          <cell r="AD15">
            <v>2</v>
          </cell>
          <cell r="AE15">
            <v>6</v>
          </cell>
          <cell r="AF15">
            <v>11</v>
          </cell>
        </row>
        <row r="16">
          <cell r="H16" t="str">
            <v>105701-CECOF VILLA ALEMANIA</v>
          </cell>
          <cell r="I16">
            <v>3</v>
          </cell>
          <cell r="J16">
            <v>6</v>
          </cell>
          <cell r="K16">
            <v>6</v>
          </cell>
          <cell r="L16">
            <v>3</v>
          </cell>
          <cell r="M16">
            <v>18</v>
          </cell>
          <cell r="AA16" t="str">
            <v>105304-CES. SANTA CECILIA</v>
          </cell>
          <cell r="AB16">
            <v>3</v>
          </cell>
          <cell r="AC16">
            <v>1</v>
          </cell>
          <cell r="AD16">
            <v>10</v>
          </cell>
          <cell r="AE16">
            <v>11</v>
          </cell>
          <cell r="AF16">
            <v>25</v>
          </cell>
        </row>
        <row r="17">
          <cell r="H17" t="str">
            <v>105702-CECOF VILLA LAMBERT</v>
          </cell>
          <cell r="I17">
            <v>15</v>
          </cell>
          <cell r="J17">
            <v>1</v>
          </cell>
          <cell r="K17">
            <v>5</v>
          </cell>
          <cell r="L17">
            <v>5</v>
          </cell>
          <cell r="M17">
            <v>21</v>
          </cell>
          <cell r="AA17" t="str">
            <v>105305-CES. TIERRAS BLANCAS</v>
          </cell>
          <cell r="AB17">
            <v>23</v>
          </cell>
          <cell r="AC17">
            <v>19</v>
          </cell>
          <cell r="AD17">
            <v>21</v>
          </cell>
          <cell r="AE17">
            <v>7</v>
          </cell>
          <cell r="AF17">
            <v>70</v>
          </cell>
        </row>
        <row r="18">
          <cell r="H18" t="str">
            <v>04102-COQUIMBO</v>
          </cell>
          <cell r="I18">
            <v>326</v>
          </cell>
          <cell r="J18">
            <v>281</v>
          </cell>
          <cell r="K18">
            <v>374</v>
          </cell>
          <cell r="L18">
            <v>242</v>
          </cell>
          <cell r="M18">
            <v>1223</v>
          </cell>
          <cell r="AA18" t="str">
            <v>105321-CES. RURAL  TONGOY</v>
          </cell>
          <cell r="AB18">
            <v>4</v>
          </cell>
          <cell r="AC18">
            <v>1</v>
          </cell>
          <cell r="AD18">
            <v>1</v>
          </cell>
          <cell r="AE18">
            <v>3</v>
          </cell>
          <cell r="AF18">
            <v>8</v>
          </cell>
        </row>
        <row r="19">
          <cell r="H19" t="str">
            <v>105303-CES. SAN JUAN</v>
          </cell>
          <cell r="I19">
            <v>67</v>
          </cell>
          <cell r="J19">
            <v>60</v>
          </cell>
          <cell r="K19">
            <v>122</v>
          </cell>
          <cell r="L19">
            <v>58</v>
          </cell>
          <cell r="M19">
            <v>307</v>
          </cell>
          <cell r="AA19" t="str">
            <v>105323-CES. DR. SERGIO AGUILAR</v>
          </cell>
          <cell r="AB19">
            <v>1</v>
          </cell>
          <cell r="AC19">
            <v>3</v>
          </cell>
          <cell r="AD19">
            <v>3</v>
          </cell>
          <cell r="AE19">
            <v>3</v>
          </cell>
          <cell r="AF19">
            <v>4</v>
          </cell>
        </row>
        <row r="20">
          <cell r="H20" t="str">
            <v>105304-CES. SANTA CECILIA</v>
          </cell>
          <cell r="I20">
            <v>107</v>
          </cell>
          <cell r="J20">
            <v>59</v>
          </cell>
          <cell r="K20">
            <v>103</v>
          </cell>
          <cell r="L20">
            <v>87</v>
          </cell>
          <cell r="M20">
            <v>356</v>
          </cell>
          <cell r="AA20" t="str">
            <v>105405-P.S.R. GUANAQUEROS</v>
          </cell>
          <cell r="AB20">
            <v>356</v>
          </cell>
          <cell r="AC20">
            <v>356</v>
          </cell>
          <cell r="AD20">
            <v>356</v>
          </cell>
          <cell r="AE20">
            <v>1</v>
          </cell>
          <cell r="AF20">
            <v>1</v>
          </cell>
        </row>
        <row r="21">
          <cell r="H21" t="str">
            <v>105305-CES. TIERRAS BLANCAS</v>
          </cell>
          <cell r="I21">
            <v>48</v>
          </cell>
          <cell r="J21">
            <v>87</v>
          </cell>
          <cell r="K21">
            <v>61</v>
          </cell>
          <cell r="L21">
            <v>47</v>
          </cell>
          <cell r="M21">
            <v>243</v>
          </cell>
          <cell r="AA21" t="str">
            <v>105705-CECOF EL ALBA</v>
          </cell>
          <cell r="AB21">
            <v>2</v>
          </cell>
          <cell r="AC21">
            <v>2</v>
          </cell>
          <cell r="AD21">
            <v>5</v>
          </cell>
          <cell r="AE21">
            <v>5</v>
          </cell>
          <cell r="AF21">
            <v>7</v>
          </cell>
        </row>
        <row r="22">
          <cell r="H22" t="str">
            <v>105321-CES. RURAL  TONGOY</v>
          </cell>
          <cell r="I22">
            <v>34</v>
          </cell>
          <cell r="J22">
            <v>11</v>
          </cell>
          <cell r="K22">
            <v>21</v>
          </cell>
          <cell r="L22">
            <v>14</v>
          </cell>
          <cell r="M22">
            <v>80</v>
          </cell>
          <cell r="AA22" t="str">
            <v>04103-ANDACOLLO</v>
          </cell>
          <cell r="AB22">
            <v>80</v>
          </cell>
          <cell r="AC22">
            <v>1</v>
          </cell>
          <cell r="AD22">
            <v>2</v>
          </cell>
          <cell r="AE22">
            <v>25</v>
          </cell>
          <cell r="AF22">
            <v>28</v>
          </cell>
        </row>
        <row r="23">
          <cell r="H23" t="str">
            <v>105323-CES. DR. SERGIO AGUILAR</v>
          </cell>
          <cell r="I23">
            <v>39</v>
          </cell>
          <cell r="J23">
            <v>45</v>
          </cell>
          <cell r="K23">
            <v>35</v>
          </cell>
          <cell r="L23">
            <v>20</v>
          </cell>
          <cell r="M23">
            <v>139</v>
          </cell>
          <cell r="AA23" t="str">
            <v>105106-HOSPITAL ANDACOLLO</v>
          </cell>
          <cell r="AB23">
            <v>139</v>
          </cell>
          <cell r="AC23">
            <v>1</v>
          </cell>
          <cell r="AD23">
            <v>2</v>
          </cell>
          <cell r="AE23">
            <v>25</v>
          </cell>
          <cell r="AF23">
            <v>28</v>
          </cell>
        </row>
        <row r="24">
          <cell r="H24" t="str">
            <v>105405-P.S.R. GUANAQUEROS</v>
          </cell>
          <cell r="I24">
            <v>3</v>
          </cell>
          <cell r="J24">
            <v>3</v>
          </cell>
          <cell r="K24">
            <v>3</v>
          </cell>
          <cell r="L24">
            <v>3</v>
          </cell>
          <cell r="M24">
            <v>6</v>
          </cell>
          <cell r="AA24" t="str">
            <v>04105-PAIHUANO</v>
          </cell>
          <cell r="AB24">
            <v>1</v>
          </cell>
          <cell r="AC24">
            <v>1</v>
          </cell>
          <cell r="AD24">
            <v>1</v>
          </cell>
          <cell r="AE24">
            <v>2</v>
          </cell>
          <cell r="AF24">
            <v>4</v>
          </cell>
        </row>
        <row r="25">
          <cell r="H25" t="str">
            <v>105406-P.S.R. PAN DE AZUCAR</v>
          </cell>
          <cell r="I25">
            <v>24</v>
          </cell>
          <cell r="J25">
            <v>16</v>
          </cell>
          <cell r="K25">
            <v>20</v>
          </cell>
          <cell r="L25">
            <v>9</v>
          </cell>
          <cell r="M25">
            <v>69</v>
          </cell>
          <cell r="AA25" t="str">
            <v>105306-CES. PAIHUANO</v>
          </cell>
          <cell r="AB25">
            <v>69</v>
          </cell>
          <cell r="AC25">
            <v>69</v>
          </cell>
          <cell r="AD25">
            <v>69</v>
          </cell>
          <cell r="AE25">
            <v>2</v>
          </cell>
          <cell r="AF25">
            <v>2</v>
          </cell>
        </row>
        <row r="26">
          <cell r="H26" t="str">
            <v>105407-P.S.R. TAMBILLOS</v>
          </cell>
          <cell r="I26">
            <v>1</v>
          </cell>
          <cell r="J26">
            <v>1</v>
          </cell>
          <cell r="K26">
            <v>1</v>
          </cell>
          <cell r="L26">
            <v>2</v>
          </cell>
          <cell r="M26">
            <v>4</v>
          </cell>
          <cell r="AA26" t="str">
            <v>105475-P.S.R. HORCON</v>
          </cell>
          <cell r="AB26">
            <v>4</v>
          </cell>
          <cell r="AC26">
            <v>1</v>
          </cell>
          <cell r="AD26">
            <v>1</v>
          </cell>
          <cell r="AE26">
            <v>1</v>
          </cell>
          <cell r="AF26">
            <v>1</v>
          </cell>
        </row>
        <row r="27">
          <cell r="H27" t="str">
            <v>105705-CECOF EL ALBA</v>
          </cell>
          <cell r="I27">
            <v>3</v>
          </cell>
          <cell r="J27">
            <v>2</v>
          </cell>
          <cell r="K27">
            <v>9</v>
          </cell>
          <cell r="L27">
            <v>5</v>
          </cell>
          <cell r="M27">
            <v>19</v>
          </cell>
          <cell r="AA27" t="str">
            <v>105477-P.S.R. PISCO ELQUI</v>
          </cell>
          <cell r="AB27">
            <v>1</v>
          </cell>
          <cell r="AC27">
            <v>1</v>
          </cell>
          <cell r="AD27">
            <v>1</v>
          </cell>
          <cell r="AE27">
            <v>1</v>
          </cell>
          <cell r="AF27">
            <v>1</v>
          </cell>
        </row>
        <row r="28">
          <cell r="H28" t="str">
            <v>04103-ANDACOLLO</v>
          </cell>
          <cell r="I28">
            <v>12</v>
          </cell>
          <cell r="J28">
            <v>18</v>
          </cell>
          <cell r="K28">
            <v>19</v>
          </cell>
          <cell r="L28">
            <v>25</v>
          </cell>
          <cell r="M28">
            <v>74</v>
          </cell>
          <cell r="AA28" t="str">
            <v>04106-VICUÑA</v>
          </cell>
          <cell r="AB28">
            <v>33</v>
          </cell>
          <cell r="AC28">
            <v>16</v>
          </cell>
          <cell r="AD28">
            <v>13</v>
          </cell>
          <cell r="AE28">
            <v>3</v>
          </cell>
          <cell r="AF28">
            <v>65</v>
          </cell>
        </row>
        <row r="29">
          <cell r="H29" t="str">
            <v>105106-HOSPITAL ANDACOLLO</v>
          </cell>
          <cell r="I29">
            <v>12</v>
          </cell>
          <cell r="J29">
            <v>18</v>
          </cell>
          <cell r="K29">
            <v>19</v>
          </cell>
          <cell r="L29">
            <v>25</v>
          </cell>
          <cell r="M29">
            <v>74</v>
          </cell>
          <cell r="AA29" t="str">
            <v>105107-HOSPITAL VICUÑA</v>
          </cell>
          <cell r="AB29">
            <v>23</v>
          </cell>
          <cell r="AC29">
            <v>16</v>
          </cell>
          <cell r="AD29">
            <v>12</v>
          </cell>
          <cell r="AE29">
            <v>3</v>
          </cell>
          <cell r="AF29">
            <v>54</v>
          </cell>
        </row>
        <row r="30">
          <cell r="H30" t="str">
            <v>04104-LA HIGUERA</v>
          </cell>
          <cell r="I30">
            <v>5</v>
          </cell>
          <cell r="J30">
            <v>1</v>
          </cell>
          <cell r="K30">
            <v>4</v>
          </cell>
          <cell r="L30">
            <v>2</v>
          </cell>
          <cell r="M30">
            <v>12</v>
          </cell>
          <cell r="AA30" t="str">
            <v>105471-P.S.R. PERALILLO</v>
          </cell>
          <cell r="AB30">
            <v>2</v>
          </cell>
          <cell r="AC30">
            <v>2</v>
          </cell>
          <cell r="AD30">
            <v>2</v>
          </cell>
          <cell r="AE30">
            <v>2</v>
          </cell>
          <cell r="AF30">
            <v>2</v>
          </cell>
        </row>
        <row r="31">
          <cell r="H31" t="str">
            <v>105314-CES. LA HIGUERA</v>
          </cell>
          <cell r="I31">
            <v>2</v>
          </cell>
          <cell r="J31">
            <v>1</v>
          </cell>
          <cell r="K31">
            <v>1</v>
          </cell>
          <cell r="L31">
            <v>2</v>
          </cell>
          <cell r="M31">
            <v>3</v>
          </cell>
          <cell r="AA31" t="str">
            <v>105502-P.S.R. CALINGASTA</v>
          </cell>
          <cell r="AB31">
            <v>8</v>
          </cell>
          <cell r="AC31">
            <v>8</v>
          </cell>
          <cell r="AD31">
            <v>1</v>
          </cell>
          <cell r="AE31">
            <v>1</v>
          </cell>
          <cell r="AF31">
            <v>9</v>
          </cell>
        </row>
        <row r="32">
          <cell r="H32" t="str">
            <v xml:space="preserve">105500-P.S.R. CALETA HORNOS        </v>
          </cell>
          <cell r="I32">
            <v>1</v>
          </cell>
          <cell r="J32">
            <v>1</v>
          </cell>
          <cell r="K32">
            <v>2</v>
          </cell>
          <cell r="L32">
            <v>2</v>
          </cell>
          <cell r="M32">
            <v>3</v>
          </cell>
          <cell r="AA32" t="str">
            <v>04201-ILLAPEL</v>
          </cell>
          <cell r="AB32">
            <v>3</v>
          </cell>
          <cell r="AC32">
            <v>2</v>
          </cell>
          <cell r="AD32">
            <v>10</v>
          </cell>
          <cell r="AE32">
            <v>17</v>
          </cell>
          <cell r="AF32">
            <v>32</v>
          </cell>
        </row>
        <row r="33">
          <cell r="H33" t="str">
            <v>105506-P.S.R. EL TRAPICHE</v>
          </cell>
          <cell r="I33">
            <v>4</v>
          </cell>
          <cell r="J33">
            <v>4</v>
          </cell>
          <cell r="K33">
            <v>2</v>
          </cell>
          <cell r="L33">
            <v>2</v>
          </cell>
          <cell r="M33">
            <v>6</v>
          </cell>
          <cell r="AA33" t="str">
            <v>105103-HOSPITAL ILLAPEL</v>
          </cell>
          <cell r="AB33">
            <v>3</v>
          </cell>
          <cell r="AC33">
            <v>1</v>
          </cell>
          <cell r="AD33">
            <v>10</v>
          </cell>
          <cell r="AE33">
            <v>14</v>
          </cell>
          <cell r="AF33">
            <v>28</v>
          </cell>
        </row>
        <row r="34">
          <cell r="H34" t="str">
            <v>04105-PAIHUANO</v>
          </cell>
          <cell r="I34">
            <v>18</v>
          </cell>
          <cell r="J34">
            <v>19</v>
          </cell>
          <cell r="K34">
            <v>23</v>
          </cell>
          <cell r="L34">
            <v>26</v>
          </cell>
          <cell r="M34">
            <v>86</v>
          </cell>
          <cell r="AA34" t="str">
            <v>105326-CESFAM SAN RAFAEL</v>
          </cell>
          <cell r="AB34">
            <v>86</v>
          </cell>
          <cell r="AC34">
            <v>1</v>
          </cell>
          <cell r="AD34">
            <v>1</v>
          </cell>
          <cell r="AE34">
            <v>1</v>
          </cell>
          <cell r="AF34">
            <v>1</v>
          </cell>
        </row>
        <row r="35">
          <cell r="H35" t="str">
            <v>105306-CES. PAIHUANO</v>
          </cell>
          <cell r="I35">
            <v>15</v>
          </cell>
          <cell r="J35">
            <v>14</v>
          </cell>
          <cell r="K35">
            <v>18</v>
          </cell>
          <cell r="L35">
            <v>12</v>
          </cell>
          <cell r="M35">
            <v>59</v>
          </cell>
          <cell r="AA35" t="str">
            <v xml:space="preserve">105443-P.S.R. CARCAMO                   </v>
          </cell>
          <cell r="AB35">
            <v>59</v>
          </cell>
          <cell r="AC35">
            <v>59</v>
          </cell>
          <cell r="AD35">
            <v>59</v>
          </cell>
          <cell r="AE35">
            <v>1</v>
          </cell>
          <cell r="AF35">
            <v>1</v>
          </cell>
        </row>
        <row r="36">
          <cell r="H36" t="str">
            <v>105475-P.S.R. HORCON</v>
          </cell>
          <cell r="I36">
            <v>1</v>
          </cell>
          <cell r="J36">
            <v>1</v>
          </cell>
          <cell r="K36">
            <v>1</v>
          </cell>
          <cell r="L36">
            <v>1</v>
          </cell>
          <cell r="M36">
            <v>3</v>
          </cell>
          <cell r="AA36" t="str">
            <v>105485-P.S.R. PLAN DE HORNOS</v>
          </cell>
          <cell r="AB36">
            <v>3</v>
          </cell>
          <cell r="AC36">
            <v>3</v>
          </cell>
          <cell r="AD36">
            <v>3</v>
          </cell>
          <cell r="AE36">
            <v>1</v>
          </cell>
          <cell r="AF36">
            <v>1</v>
          </cell>
        </row>
        <row r="37">
          <cell r="H37" t="str">
            <v>105476-P.S.R. MONTE GRANDE</v>
          </cell>
          <cell r="I37">
            <v>2</v>
          </cell>
          <cell r="J37">
            <v>1</v>
          </cell>
          <cell r="K37">
            <v>3</v>
          </cell>
          <cell r="L37">
            <v>3</v>
          </cell>
          <cell r="M37">
            <v>9</v>
          </cell>
          <cell r="AA37" t="str">
            <v>105487-P.S.R. CAÑAS UNO</v>
          </cell>
          <cell r="AB37">
            <v>9</v>
          </cell>
          <cell r="AC37">
            <v>9</v>
          </cell>
          <cell r="AD37">
            <v>9</v>
          </cell>
          <cell r="AE37">
            <v>1</v>
          </cell>
          <cell r="AF37">
            <v>1</v>
          </cell>
        </row>
        <row r="38">
          <cell r="H38" t="str">
            <v>105477-P.S.R. PISCO ELQUI</v>
          </cell>
          <cell r="I38">
            <v>1</v>
          </cell>
          <cell r="J38">
            <v>4</v>
          </cell>
          <cell r="K38">
            <v>1</v>
          </cell>
          <cell r="L38">
            <v>10</v>
          </cell>
          <cell r="M38">
            <v>15</v>
          </cell>
          <cell r="AA38" t="str">
            <v>04203-LOS VILOS</v>
          </cell>
          <cell r="AB38">
            <v>24</v>
          </cell>
          <cell r="AC38">
            <v>15</v>
          </cell>
          <cell r="AD38">
            <v>9</v>
          </cell>
          <cell r="AE38">
            <v>11</v>
          </cell>
          <cell r="AF38">
            <v>59</v>
          </cell>
        </row>
        <row r="39">
          <cell r="H39" t="str">
            <v>04106-VICUÑA</v>
          </cell>
          <cell r="I39">
            <v>44</v>
          </cell>
          <cell r="J39">
            <v>44</v>
          </cell>
          <cell r="K39">
            <v>62</v>
          </cell>
          <cell r="L39">
            <v>30</v>
          </cell>
          <cell r="M39">
            <v>180</v>
          </cell>
          <cell r="AA39" t="str">
            <v>105108-HOSPITAL LOS VILOS</v>
          </cell>
          <cell r="AB39">
            <v>24</v>
          </cell>
          <cell r="AC39">
            <v>14</v>
          </cell>
          <cell r="AD39">
            <v>8</v>
          </cell>
          <cell r="AE39">
            <v>9</v>
          </cell>
          <cell r="AF39">
            <v>55</v>
          </cell>
        </row>
        <row r="40">
          <cell r="H40" t="str">
            <v>105107-HOSPITAL VICUÑA</v>
          </cell>
          <cell r="I40">
            <v>36</v>
          </cell>
          <cell r="J40">
            <v>28</v>
          </cell>
          <cell r="K40">
            <v>29</v>
          </cell>
          <cell r="L40">
            <v>18</v>
          </cell>
          <cell r="M40">
            <v>111</v>
          </cell>
          <cell r="AA40" t="str">
            <v xml:space="preserve">105478-P.S.R. CAIMANES                   </v>
          </cell>
          <cell r="AB40">
            <v>111</v>
          </cell>
          <cell r="AC40">
            <v>111</v>
          </cell>
          <cell r="AD40">
            <v>1</v>
          </cell>
          <cell r="AE40">
            <v>1</v>
          </cell>
          <cell r="AF40">
            <v>1</v>
          </cell>
        </row>
        <row r="41">
          <cell r="H41" t="str">
            <v>105468-P.S.R. EL MOLLE</v>
          </cell>
          <cell r="I41">
            <v>1</v>
          </cell>
          <cell r="J41">
            <v>1</v>
          </cell>
          <cell r="K41">
            <v>6</v>
          </cell>
          <cell r="L41">
            <v>1</v>
          </cell>
          <cell r="M41">
            <v>7</v>
          </cell>
          <cell r="AA41" t="str">
            <v>105481-P.S.R. TILAMA</v>
          </cell>
          <cell r="AB41">
            <v>7</v>
          </cell>
          <cell r="AC41">
            <v>7</v>
          </cell>
          <cell r="AD41">
            <v>7</v>
          </cell>
          <cell r="AE41">
            <v>2</v>
          </cell>
          <cell r="AF41">
            <v>2</v>
          </cell>
        </row>
        <row r="42">
          <cell r="H42" t="str">
            <v>105469-P.S.R. EL TAMBO</v>
          </cell>
          <cell r="I42">
            <v>2</v>
          </cell>
          <cell r="J42">
            <v>2</v>
          </cell>
          <cell r="K42">
            <v>3</v>
          </cell>
          <cell r="L42">
            <v>2</v>
          </cell>
          <cell r="M42">
            <v>5</v>
          </cell>
          <cell r="AA42" t="str">
            <v>105511-P.S.R. LOS CONDORES</v>
          </cell>
          <cell r="AB42">
            <v>5</v>
          </cell>
          <cell r="AC42">
            <v>1</v>
          </cell>
          <cell r="AD42">
            <v>1</v>
          </cell>
          <cell r="AE42">
            <v>1</v>
          </cell>
          <cell r="AF42">
            <v>1</v>
          </cell>
        </row>
        <row r="43">
          <cell r="H43" t="str">
            <v>105471-P.S.R. PERALILLO</v>
          </cell>
          <cell r="I43">
            <v>2</v>
          </cell>
          <cell r="J43">
            <v>2</v>
          </cell>
          <cell r="K43">
            <v>9</v>
          </cell>
          <cell r="L43">
            <v>4</v>
          </cell>
          <cell r="M43">
            <v>15</v>
          </cell>
          <cell r="AA43" t="str">
            <v>04204-SALAMANCA</v>
          </cell>
          <cell r="AB43">
            <v>45</v>
          </cell>
          <cell r="AC43">
            <v>10</v>
          </cell>
          <cell r="AD43">
            <v>4</v>
          </cell>
          <cell r="AE43">
            <v>41</v>
          </cell>
          <cell r="AF43">
            <v>100</v>
          </cell>
        </row>
        <row r="44">
          <cell r="H44" t="str">
            <v>105473-P.S.R. TALCUNA</v>
          </cell>
          <cell r="I44">
            <v>100</v>
          </cell>
          <cell r="J44">
            <v>2</v>
          </cell>
          <cell r="K44">
            <v>3</v>
          </cell>
          <cell r="L44">
            <v>3</v>
          </cell>
          <cell r="M44">
            <v>5</v>
          </cell>
          <cell r="AA44" t="str">
            <v>105104-HOSPITAL SALAMANCA</v>
          </cell>
          <cell r="AB44">
            <v>43</v>
          </cell>
          <cell r="AC44">
            <v>43</v>
          </cell>
          <cell r="AD44">
            <v>43</v>
          </cell>
          <cell r="AE44">
            <v>22</v>
          </cell>
          <cell r="AF44">
            <v>65</v>
          </cell>
        </row>
        <row r="45">
          <cell r="H45" t="str">
            <v>105502-P.S.R. CALINGASTA</v>
          </cell>
          <cell r="I45">
            <v>6</v>
          </cell>
          <cell r="J45">
            <v>14</v>
          </cell>
          <cell r="K45">
            <v>12</v>
          </cell>
          <cell r="L45">
            <v>4</v>
          </cell>
          <cell r="M45">
            <v>36</v>
          </cell>
          <cell r="AA45" t="str">
            <v xml:space="preserve">105452-P.S.R. CUNCUMEN                 </v>
          </cell>
          <cell r="AB45">
            <v>2</v>
          </cell>
          <cell r="AC45">
            <v>3</v>
          </cell>
          <cell r="AD45">
            <v>2</v>
          </cell>
          <cell r="AE45">
            <v>14</v>
          </cell>
          <cell r="AF45">
            <v>21</v>
          </cell>
        </row>
        <row r="46">
          <cell r="H46" t="str">
            <v>105509-P.S.R. GUALLIGUAICA</v>
          </cell>
          <cell r="I46">
            <v>21</v>
          </cell>
          <cell r="J46">
            <v>21</v>
          </cell>
          <cell r="K46">
            <v>21</v>
          </cell>
          <cell r="L46">
            <v>1</v>
          </cell>
          <cell r="M46">
            <v>1</v>
          </cell>
          <cell r="AA46" t="str">
            <v>105455-P.S.R. CHILLEPIN</v>
          </cell>
          <cell r="AB46">
            <v>1</v>
          </cell>
          <cell r="AC46">
            <v>1</v>
          </cell>
          <cell r="AD46">
            <v>1</v>
          </cell>
          <cell r="AE46">
            <v>2</v>
          </cell>
          <cell r="AF46">
            <v>2</v>
          </cell>
        </row>
        <row r="47">
          <cell r="H47" t="str">
            <v>04201-ILLAPEL</v>
          </cell>
          <cell r="I47">
            <v>51</v>
          </cell>
          <cell r="J47">
            <v>38</v>
          </cell>
          <cell r="K47">
            <v>99</v>
          </cell>
          <cell r="L47">
            <v>57</v>
          </cell>
          <cell r="M47">
            <v>245</v>
          </cell>
          <cell r="AA47" t="str">
            <v>105457-P.S.R. SAN AGUSTIN</v>
          </cell>
          <cell r="AB47">
            <v>245</v>
          </cell>
          <cell r="AC47">
            <v>2</v>
          </cell>
          <cell r="AD47">
            <v>2</v>
          </cell>
          <cell r="AE47">
            <v>2</v>
          </cell>
          <cell r="AF47">
            <v>2</v>
          </cell>
        </row>
        <row r="48">
          <cell r="H48" t="str">
            <v>105103-HOSPITAL ILLAPEL</v>
          </cell>
          <cell r="I48">
            <v>51</v>
          </cell>
          <cell r="J48">
            <v>38</v>
          </cell>
          <cell r="K48">
            <v>86</v>
          </cell>
          <cell r="L48">
            <v>56</v>
          </cell>
          <cell r="M48">
            <v>231</v>
          </cell>
          <cell r="AA48" t="str">
            <v>105458-P.S.R. TAHUINCO</v>
          </cell>
          <cell r="AB48">
            <v>231</v>
          </cell>
          <cell r="AC48">
            <v>231</v>
          </cell>
          <cell r="AD48">
            <v>231</v>
          </cell>
          <cell r="AE48">
            <v>1</v>
          </cell>
          <cell r="AF48">
            <v>1</v>
          </cell>
        </row>
        <row r="49">
          <cell r="H49" t="str">
            <v>105326-CESFAM SAN RAFAEL</v>
          </cell>
          <cell r="I49">
            <v>1</v>
          </cell>
          <cell r="J49">
            <v>1</v>
          </cell>
          <cell r="K49">
            <v>9</v>
          </cell>
          <cell r="L49">
            <v>9</v>
          </cell>
          <cell r="M49">
            <v>9</v>
          </cell>
          <cell r="AA49" t="str">
            <v>105491-P.S.R. QUELEN BAJO</v>
          </cell>
          <cell r="AB49">
            <v>9</v>
          </cell>
          <cell r="AC49">
            <v>2</v>
          </cell>
          <cell r="AD49">
            <v>1</v>
          </cell>
          <cell r="AE49">
            <v>1</v>
          </cell>
          <cell r="AF49">
            <v>3</v>
          </cell>
        </row>
        <row r="50">
          <cell r="H50" t="str">
            <v>105444-P.S.R. HUINTIL</v>
          </cell>
          <cell r="I50">
            <v>3</v>
          </cell>
          <cell r="J50">
            <v>3</v>
          </cell>
          <cell r="K50">
            <v>1</v>
          </cell>
          <cell r="L50">
            <v>1</v>
          </cell>
          <cell r="M50">
            <v>2</v>
          </cell>
          <cell r="AA50" t="str">
            <v>105492-P.S.R. CAMISA</v>
          </cell>
          <cell r="AB50">
            <v>2</v>
          </cell>
          <cell r="AC50">
            <v>2</v>
          </cell>
          <cell r="AD50">
            <v>2</v>
          </cell>
          <cell r="AE50">
            <v>2</v>
          </cell>
          <cell r="AF50">
            <v>2</v>
          </cell>
        </row>
        <row r="51">
          <cell r="H51" t="str">
            <v>105445-P.S.R. LIMAHUIDA</v>
          </cell>
          <cell r="I51">
            <v>2</v>
          </cell>
          <cell r="J51">
            <v>2</v>
          </cell>
          <cell r="K51">
            <v>1</v>
          </cell>
          <cell r="L51">
            <v>1</v>
          </cell>
          <cell r="M51">
            <v>1</v>
          </cell>
          <cell r="AA51" t="str">
            <v>105501-P.S.R. ARBOLEDA GRANDE</v>
          </cell>
          <cell r="AB51">
            <v>1</v>
          </cell>
          <cell r="AC51">
            <v>1</v>
          </cell>
          <cell r="AD51">
            <v>1</v>
          </cell>
          <cell r="AE51">
            <v>2</v>
          </cell>
          <cell r="AF51">
            <v>4</v>
          </cell>
        </row>
        <row r="52">
          <cell r="H52" t="str">
            <v>105487-P.S.R. CAÑAS UNO</v>
          </cell>
          <cell r="I52">
            <v>4</v>
          </cell>
          <cell r="J52">
            <v>4</v>
          </cell>
          <cell r="K52">
            <v>2</v>
          </cell>
          <cell r="L52">
            <v>2</v>
          </cell>
          <cell r="M52">
            <v>2</v>
          </cell>
          <cell r="AA52" t="str">
            <v>04301-OVALLE</v>
          </cell>
          <cell r="AB52">
            <v>38</v>
          </cell>
          <cell r="AC52">
            <v>11</v>
          </cell>
          <cell r="AD52">
            <v>62</v>
          </cell>
          <cell r="AE52">
            <v>28</v>
          </cell>
          <cell r="AF52">
            <v>139</v>
          </cell>
        </row>
        <row r="53">
          <cell r="H53" t="str">
            <v>04202-CANELA</v>
          </cell>
          <cell r="I53">
            <v>139</v>
          </cell>
          <cell r="J53">
            <v>31</v>
          </cell>
          <cell r="K53">
            <v>26</v>
          </cell>
          <cell r="L53">
            <v>27</v>
          </cell>
          <cell r="M53">
            <v>84</v>
          </cell>
          <cell r="AA53" t="str">
            <v>105315-CES. RURAL C. DE TAMAYA</v>
          </cell>
          <cell r="AB53">
            <v>4</v>
          </cell>
          <cell r="AC53">
            <v>4</v>
          </cell>
          <cell r="AD53">
            <v>2</v>
          </cell>
          <cell r="AE53">
            <v>6</v>
          </cell>
          <cell r="AF53">
            <v>12</v>
          </cell>
        </row>
        <row r="54">
          <cell r="H54" t="str">
            <v>105309-CES. RURAL CANELA</v>
          </cell>
          <cell r="I54">
            <v>12</v>
          </cell>
          <cell r="J54">
            <v>19</v>
          </cell>
          <cell r="K54">
            <v>9</v>
          </cell>
          <cell r="L54">
            <v>20</v>
          </cell>
          <cell r="M54">
            <v>48</v>
          </cell>
          <cell r="AA54" t="str">
            <v>105317-CES. JORGE JORDAN D.</v>
          </cell>
          <cell r="AB54">
            <v>3</v>
          </cell>
          <cell r="AC54">
            <v>3</v>
          </cell>
          <cell r="AD54">
            <v>6</v>
          </cell>
          <cell r="AE54">
            <v>8</v>
          </cell>
          <cell r="AF54">
            <v>17</v>
          </cell>
        </row>
        <row r="55">
          <cell r="H55" t="str">
            <v xml:space="preserve">105450-P.S.R. MINCHA NORTE            </v>
          </cell>
          <cell r="I55">
            <v>17</v>
          </cell>
          <cell r="J55">
            <v>17</v>
          </cell>
          <cell r="K55">
            <v>17</v>
          </cell>
          <cell r="L55">
            <v>7</v>
          </cell>
          <cell r="M55">
            <v>7</v>
          </cell>
          <cell r="AA55" t="str">
            <v>105322-CES. MARCOS MACUADA</v>
          </cell>
          <cell r="AB55">
            <v>6</v>
          </cell>
          <cell r="AC55">
            <v>11</v>
          </cell>
          <cell r="AD55">
            <v>46</v>
          </cell>
          <cell r="AE55">
            <v>2</v>
          </cell>
          <cell r="AF55">
            <v>65</v>
          </cell>
        </row>
        <row r="56">
          <cell r="H56" t="str">
            <v>105451-P.S.R. AGUA FRIA</v>
          </cell>
          <cell r="I56">
            <v>65</v>
          </cell>
          <cell r="J56">
            <v>65</v>
          </cell>
          <cell r="K56">
            <v>4</v>
          </cell>
          <cell r="L56">
            <v>4</v>
          </cell>
          <cell r="M56">
            <v>4</v>
          </cell>
          <cell r="AA56" t="str">
            <v>105324-CES. SOTAQUI</v>
          </cell>
          <cell r="AB56">
            <v>17</v>
          </cell>
          <cell r="AC56">
            <v>17</v>
          </cell>
          <cell r="AD56">
            <v>2</v>
          </cell>
          <cell r="AE56">
            <v>6</v>
          </cell>
          <cell r="AF56">
            <v>25</v>
          </cell>
        </row>
        <row r="57">
          <cell r="H57" t="str">
            <v>105482-P.S.R. CANELA ALTA</v>
          </cell>
          <cell r="I57">
            <v>25</v>
          </cell>
          <cell r="J57">
            <v>4</v>
          </cell>
          <cell r="K57">
            <v>4</v>
          </cell>
          <cell r="L57">
            <v>4</v>
          </cell>
          <cell r="M57">
            <v>4</v>
          </cell>
          <cell r="AA57" t="str">
            <v xml:space="preserve">105416-P.S.R. CAMARICO                  </v>
          </cell>
          <cell r="AB57">
            <v>4</v>
          </cell>
          <cell r="AC57">
            <v>4</v>
          </cell>
          <cell r="AD57">
            <v>1</v>
          </cell>
          <cell r="AE57">
            <v>1</v>
          </cell>
          <cell r="AF57">
            <v>2</v>
          </cell>
        </row>
        <row r="58">
          <cell r="H58" t="str">
            <v>105484-P.S.R. HUENTELAUQUEN</v>
          </cell>
          <cell r="I58">
            <v>2</v>
          </cell>
          <cell r="J58">
            <v>2</v>
          </cell>
          <cell r="K58">
            <v>4</v>
          </cell>
          <cell r="L58">
            <v>4</v>
          </cell>
          <cell r="M58">
            <v>4</v>
          </cell>
          <cell r="AA58" t="str">
            <v>105420-P.S.R. LIMARI</v>
          </cell>
          <cell r="AB58">
            <v>4</v>
          </cell>
          <cell r="AC58">
            <v>4</v>
          </cell>
          <cell r="AD58">
            <v>1</v>
          </cell>
          <cell r="AE58">
            <v>1</v>
          </cell>
          <cell r="AF58">
            <v>1</v>
          </cell>
        </row>
        <row r="59">
          <cell r="H59" t="str">
            <v>105488-P.S.R. ESPIRITU SANTO</v>
          </cell>
          <cell r="I59">
            <v>1</v>
          </cell>
          <cell r="J59">
            <v>5</v>
          </cell>
          <cell r="K59">
            <v>2</v>
          </cell>
          <cell r="L59">
            <v>2</v>
          </cell>
          <cell r="M59">
            <v>7</v>
          </cell>
          <cell r="AA59" t="str">
            <v>105507-P.S.R. HUAMALATA</v>
          </cell>
          <cell r="AB59">
            <v>7</v>
          </cell>
          <cell r="AC59">
            <v>7</v>
          </cell>
          <cell r="AD59">
            <v>7</v>
          </cell>
          <cell r="AE59">
            <v>1</v>
          </cell>
          <cell r="AF59">
            <v>1</v>
          </cell>
        </row>
        <row r="60">
          <cell r="H60" t="str">
            <v>105493-P.S.R. MINCHA SUR</v>
          </cell>
          <cell r="I60">
            <v>1</v>
          </cell>
          <cell r="J60">
            <v>3</v>
          </cell>
          <cell r="K60">
            <v>3</v>
          </cell>
          <cell r="L60">
            <v>3</v>
          </cell>
          <cell r="M60">
            <v>6</v>
          </cell>
          <cell r="AA60" t="str">
            <v>105510-P.S.R. RECOLETA</v>
          </cell>
          <cell r="AB60">
            <v>6</v>
          </cell>
          <cell r="AC60">
            <v>6</v>
          </cell>
          <cell r="AD60">
            <v>1</v>
          </cell>
          <cell r="AE60">
            <v>1</v>
          </cell>
          <cell r="AF60">
            <v>1</v>
          </cell>
        </row>
        <row r="61">
          <cell r="H61" t="str">
            <v>105497-P.S.R. JABONERIA</v>
          </cell>
          <cell r="I61">
            <v>1</v>
          </cell>
          <cell r="J61">
            <v>1</v>
          </cell>
          <cell r="K61">
            <v>4</v>
          </cell>
          <cell r="L61">
            <v>4</v>
          </cell>
          <cell r="M61">
            <v>4</v>
          </cell>
          <cell r="AA61" t="str">
            <v>105722-CECOF SAN JOSE DE LA DEHESA</v>
          </cell>
          <cell r="AB61">
            <v>4</v>
          </cell>
          <cell r="AC61">
            <v>4</v>
          </cell>
          <cell r="AD61">
            <v>3</v>
          </cell>
          <cell r="AE61">
            <v>2</v>
          </cell>
          <cell r="AF61">
            <v>9</v>
          </cell>
        </row>
        <row r="62">
          <cell r="H62" t="str">
            <v>04203-LOS VILOS</v>
          </cell>
          <cell r="I62">
            <v>40</v>
          </cell>
          <cell r="J62">
            <v>36</v>
          </cell>
          <cell r="K62">
            <v>47</v>
          </cell>
          <cell r="L62">
            <v>44</v>
          </cell>
          <cell r="M62">
            <v>167</v>
          </cell>
          <cell r="AA62" t="str">
            <v>105723-CECOF LIMARI</v>
          </cell>
          <cell r="AB62">
            <v>4</v>
          </cell>
          <cell r="AC62">
            <v>4</v>
          </cell>
          <cell r="AD62">
            <v>4</v>
          </cell>
          <cell r="AE62">
            <v>2</v>
          </cell>
          <cell r="AF62">
            <v>6</v>
          </cell>
        </row>
        <row r="63">
          <cell r="H63" t="str">
            <v>105108-HOSPITAL LOS VILOS</v>
          </cell>
          <cell r="I63">
            <v>38</v>
          </cell>
          <cell r="J63">
            <v>35</v>
          </cell>
          <cell r="K63">
            <v>46</v>
          </cell>
          <cell r="L63">
            <v>43</v>
          </cell>
          <cell r="M63">
            <v>162</v>
          </cell>
          <cell r="AA63" t="str">
            <v>04302-COMBARBALÁ</v>
          </cell>
          <cell r="AB63">
            <v>2</v>
          </cell>
          <cell r="AC63">
            <v>8</v>
          </cell>
          <cell r="AD63">
            <v>23</v>
          </cell>
          <cell r="AE63">
            <v>3</v>
          </cell>
          <cell r="AF63">
            <v>36</v>
          </cell>
        </row>
        <row r="64">
          <cell r="H64" t="str">
            <v xml:space="preserve">105478-P.S.R. CAIMANES                   </v>
          </cell>
          <cell r="I64">
            <v>36</v>
          </cell>
          <cell r="J64">
            <v>1</v>
          </cell>
          <cell r="K64">
            <v>1</v>
          </cell>
          <cell r="L64">
            <v>1</v>
          </cell>
          <cell r="M64">
            <v>3</v>
          </cell>
          <cell r="AA64" t="str">
            <v>105105-HOSPITAL COMBARBALA</v>
          </cell>
          <cell r="AB64">
            <v>2</v>
          </cell>
          <cell r="AC64">
            <v>4</v>
          </cell>
          <cell r="AD64">
            <v>6</v>
          </cell>
          <cell r="AE64">
            <v>3</v>
          </cell>
          <cell r="AF64">
            <v>15</v>
          </cell>
        </row>
        <row r="65">
          <cell r="H65" t="str">
            <v>105480-P.S.R. QUILIMARI</v>
          </cell>
          <cell r="I65">
            <v>2</v>
          </cell>
          <cell r="J65">
            <v>2</v>
          </cell>
          <cell r="K65">
            <v>2</v>
          </cell>
          <cell r="L65">
            <v>2</v>
          </cell>
          <cell r="M65">
            <v>2</v>
          </cell>
          <cell r="AA65" t="str">
            <v>105441-P.S.R. MANQUEHUA</v>
          </cell>
          <cell r="AB65">
            <v>2</v>
          </cell>
          <cell r="AC65">
            <v>3</v>
          </cell>
          <cell r="AD65">
            <v>3</v>
          </cell>
          <cell r="AE65">
            <v>3</v>
          </cell>
          <cell r="AF65">
            <v>6</v>
          </cell>
        </row>
        <row r="66">
          <cell r="H66" t="str">
            <v>04204-SALAMANCA</v>
          </cell>
          <cell r="I66">
            <v>33</v>
          </cell>
          <cell r="J66">
            <v>48</v>
          </cell>
          <cell r="K66">
            <v>98</v>
          </cell>
          <cell r="L66">
            <v>57</v>
          </cell>
          <cell r="M66">
            <v>236</v>
          </cell>
          <cell r="AA66" t="str">
            <v xml:space="preserve">105459-P.S.R. BARRANCAS                </v>
          </cell>
          <cell r="AB66">
            <v>236</v>
          </cell>
          <cell r="AC66">
            <v>236</v>
          </cell>
          <cell r="AD66">
            <v>1</v>
          </cell>
          <cell r="AE66">
            <v>1</v>
          </cell>
          <cell r="AF66">
            <v>1</v>
          </cell>
        </row>
        <row r="67">
          <cell r="H67" t="str">
            <v>105104-HOSPITAL SALAMANCA</v>
          </cell>
          <cell r="I67">
            <v>20</v>
          </cell>
          <cell r="J67">
            <v>21</v>
          </cell>
          <cell r="K67">
            <v>37</v>
          </cell>
          <cell r="L67">
            <v>24</v>
          </cell>
          <cell r="M67">
            <v>102</v>
          </cell>
          <cell r="AA67" t="str">
            <v>105460-P.S.R. COGOTI 18</v>
          </cell>
          <cell r="AB67">
            <v>102</v>
          </cell>
          <cell r="AC67">
            <v>102</v>
          </cell>
          <cell r="AD67">
            <v>6</v>
          </cell>
          <cell r="AE67">
            <v>6</v>
          </cell>
          <cell r="AF67">
            <v>6</v>
          </cell>
        </row>
        <row r="68">
          <cell r="H68" t="str">
            <v xml:space="preserve">105452-P.S.R. CUNCUMEN                 </v>
          </cell>
          <cell r="I68">
            <v>5</v>
          </cell>
          <cell r="J68">
            <v>16</v>
          </cell>
          <cell r="K68">
            <v>28</v>
          </cell>
          <cell r="L68">
            <v>11</v>
          </cell>
          <cell r="M68">
            <v>60</v>
          </cell>
          <cell r="AA68" t="str">
            <v>105462-P.S.R. EL SAUCE</v>
          </cell>
          <cell r="AB68">
            <v>60</v>
          </cell>
          <cell r="AC68">
            <v>1</v>
          </cell>
          <cell r="AD68">
            <v>2</v>
          </cell>
          <cell r="AE68">
            <v>2</v>
          </cell>
          <cell r="AF68">
            <v>3</v>
          </cell>
        </row>
        <row r="69">
          <cell r="H69" t="str">
            <v>105453-P.S.R. TRANQUILLA</v>
          </cell>
          <cell r="I69">
            <v>1</v>
          </cell>
          <cell r="J69">
            <v>3</v>
          </cell>
          <cell r="K69">
            <v>2</v>
          </cell>
          <cell r="L69">
            <v>1</v>
          </cell>
          <cell r="M69">
            <v>7</v>
          </cell>
          <cell r="AA69" t="str">
            <v>105463-P.S.R. QUILITAPIA</v>
          </cell>
          <cell r="AB69">
            <v>7</v>
          </cell>
          <cell r="AC69">
            <v>7</v>
          </cell>
          <cell r="AD69">
            <v>3</v>
          </cell>
          <cell r="AE69">
            <v>3</v>
          </cell>
          <cell r="AF69">
            <v>3</v>
          </cell>
        </row>
        <row r="70">
          <cell r="H70" t="str">
            <v>105454-P.S.R. CUNLAGUA</v>
          </cell>
          <cell r="I70">
            <v>3</v>
          </cell>
          <cell r="J70">
            <v>3</v>
          </cell>
          <cell r="K70">
            <v>4</v>
          </cell>
          <cell r="L70">
            <v>4</v>
          </cell>
          <cell r="M70">
            <v>4</v>
          </cell>
          <cell r="AA70" t="str">
            <v>105465-P.S.R. RAMADILLA</v>
          </cell>
          <cell r="AB70">
            <v>4</v>
          </cell>
          <cell r="AC70">
            <v>4</v>
          </cell>
          <cell r="AD70">
            <v>1</v>
          </cell>
          <cell r="AE70">
            <v>1</v>
          </cell>
          <cell r="AF70">
            <v>1</v>
          </cell>
        </row>
        <row r="71">
          <cell r="H71" t="str">
            <v>105455-P.S.R. CHILLEPIN</v>
          </cell>
          <cell r="I71">
            <v>2</v>
          </cell>
          <cell r="J71">
            <v>1</v>
          </cell>
          <cell r="K71">
            <v>3</v>
          </cell>
          <cell r="L71">
            <v>6</v>
          </cell>
          <cell r="M71">
            <v>12</v>
          </cell>
          <cell r="AA71" t="str">
            <v>105490-P.S.R. EL DURAZNO</v>
          </cell>
          <cell r="AB71">
            <v>12</v>
          </cell>
          <cell r="AC71">
            <v>12</v>
          </cell>
          <cell r="AD71">
            <v>1</v>
          </cell>
          <cell r="AE71">
            <v>1</v>
          </cell>
          <cell r="AF71">
            <v>1</v>
          </cell>
        </row>
        <row r="72">
          <cell r="H72" t="str">
            <v>105456-P.S.R. LLIMPO</v>
          </cell>
          <cell r="I72">
            <v>2</v>
          </cell>
          <cell r="J72">
            <v>1</v>
          </cell>
          <cell r="K72">
            <v>14</v>
          </cell>
          <cell r="L72">
            <v>3</v>
          </cell>
          <cell r="M72">
            <v>20</v>
          </cell>
          <cell r="AA72" t="str">
            <v>04304-MONTE PATRIA</v>
          </cell>
          <cell r="AB72">
            <v>18</v>
          </cell>
          <cell r="AC72">
            <v>2</v>
          </cell>
          <cell r="AD72">
            <v>9</v>
          </cell>
          <cell r="AE72">
            <v>3</v>
          </cell>
          <cell r="AF72">
            <v>32</v>
          </cell>
        </row>
        <row r="73">
          <cell r="H73" t="str">
            <v>105457-P.S.R. SAN AGUSTIN</v>
          </cell>
          <cell r="I73">
            <v>32</v>
          </cell>
          <cell r="J73">
            <v>32</v>
          </cell>
          <cell r="K73">
            <v>1</v>
          </cell>
          <cell r="L73">
            <v>2</v>
          </cell>
          <cell r="M73">
            <v>3</v>
          </cell>
          <cell r="AA73" t="str">
            <v>105307-CES. RURAL MONTE PATRIA</v>
          </cell>
          <cell r="AB73">
            <v>11</v>
          </cell>
          <cell r="AC73">
            <v>11</v>
          </cell>
          <cell r="AD73">
            <v>2</v>
          </cell>
          <cell r="AE73">
            <v>2</v>
          </cell>
          <cell r="AF73">
            <v>13</v>
          </cell>
        </row>
        <row r="74">
          <cell r="H74" t="str">
            <v>105458-P.S.R. TAHUINCO</v>
          </cell>
          <cell r="I74">
            <v>1</v>
          </cell>
          <cell r="J74">
            <v>1</v>
          </cell>
          <cell r="K74">
            <v>1</v>
          </cell>
          <cell r="L74">
            <v>3</v>
          </cell>
          <cell r="M74">
            <v>5</v>
          </cell>
          <cell r="AA74" t="str">
            <v>105312-CES. RURAL CAREN</v>
          </cell>
          <cell r="AB74">
            <v>1</v>
          </cell>
          <cell r="AC74">
            <v>1</v>
          </cell>
          <cell r="AD74">
            <v>1</v>
          </cell>
          <cell r="AE74">
            <v>1</v>
          </cell>
          <cell r="AF74">
            <v>2</v>
          </cell>
        </row>
        <row r="75">
          <cell r="H75" t="str">
            <v>105491-P.S.R. QUELEN BAJO</v>
          </cell>
          <cell r="I75">
            <v>1</v>
          </cell>
          <cell r="J75">
            <v>1</v>
          </cell>
          <cell r="K75">
            <v>7</v>
          </cell>
          <cell r="L75">
            <v>3</v>
          </cell>
          <cell r="M75">
            <v>11</v>
          </cell>
          <cell r="AA75" t="str">
            <v>105318-CES. RURAL EL PALQUI</v>
          </cell>
          <cell r="AB75">
            <v>5</v>
          </cell>
          <cell r="AC75">
            <v>1</v>
          </cell>
          <cell r="AD75">
            <v>5</v>
          </cell>
          <cell r="AE75">
            <v>2</v>
          </cell>
          <cell r="AF75">
            <v>13</v>
          </cell>
        </row>
        <row r="76">
          <cell r="H76" t="str">
            <v>105492-P.S.R. CAMISA</v>
          </cell>
          <cell r="I76">
            <v>13</v>
          </cell>
          <cell r="J76">
            <v>3</v>
          </cell>
          <cell r="K76">
            <v>1</v>
          </cell>
          <cell r="L76">
            <v>2</v>
          </cell>
          <cell r="M76">
            <v>6</v>
          </cell>
          <cell r="AA76" t="str">
            <v>105425-P.S.R. CHILECITO</v>
          </cell>
          <cell r="AB76">
            <v>6</v>
          </cell>
          <cell r="AC76">
            <v>6</v>
          </cell>
          <cell r="AD76">
            <v>1</v>
          </cell>
          <cell r="AE76">
            <v>1</v>
          </cell>
          <cell r="AF76">
            <v>1</v>
          </cell>
        </row>
        <row r="77">
          <cell r="H77" t="str">
            <v>105501-P.S.R. ARBOLEDA GRANDE</v>
          </cell>
          <cell r="I77">
            <v>1</v>
          </cell>
          <cell r="J77">
            <v>3</v>
          </cell>
          <cell r="K77">
            <v>3</v>
          </cell>
          <cell r="L77">
            <v>2</v>
          </cell>
          <cell r="M77">
            <v>6</v>
          </cell>
          <cell r="AA77" t="str">
            <v>105431-P.S.R. PEDREGAL</v>
          </cell>
          <cell r="AB77">
            <v>1</v>
          </cell>
          <cell r="AC77">
            <v>1</v>
          </cell>
          <cell r="AD77">
            <v>1</v>
          </cell>
          <cell r="AE77">
            <v>1</v>
          </cell>
          <cell r="AF77">
            <v>1</v>
          </cell>
        </row>
        <row r="78">
          <cell r="H78" t="str">
            <v>04301-OVALLE</v>
          </cell>
          <cell r="I78">
            <v>158</v>
          </cell>
          <cell r="J78">
            <v>137</v>
          </cell>
          <cell r="K78">
            <v>275</v>
          </cell>
          <cell r="L78">
            <v>202</v>
          </cell>
          <cell r="M78">
            <v>772</v>
          </cell>
          <cell r="AA78" t="str">
            <v>105432-P.S.R. RAPEL</v>
          </cell>
          <cell r="AB78">
            <v>772</v>
          </cell>
          <cell r="AC78">
            <v>772</v>
          </cell>
          <cell r="AD78">
            <v>1</v>
          </cell>
          <cell r="AE78">
            <v>1</v>
          </cell>
          <cell r="AF78">
            <v>2</v>
          </cell>
        </row>
        <row r="79">
          <cell r="H79" t="str">
            <v>105315-CES. RURAL C. DE TAMAYA</v>
          </cell>
          <cell r="I79">
            <v>4</v>
          </cell>
          <cell r="J79">
            <v>4</v>
          </cell>
          <cell r="K79">
            <v>9</v>
          </cell>
          <cell r="L79">
            <v>17</v>
          </cell>
          <cell r="M79">
            <v>34</v>
          </cell>
          <cell r="AA79" t="str">
            <v>Total general</v>
          </cell>
          <cell r="AB79">
            <v>214</v>
          </cell>
          <cell r="AC79">
            <v>117</v>
          </cell>
          <cell r="AD79">
            <v>186</v>
          </cell>
          <cell r="AE79">
            <v>188</v>
          </cell>
          <cell r="AF79">
            <v>705</v>
          </cell>
        </row>
        <row r="80">
          <cell r="H80" t="str">
            <v>105317-CES. JORGE JORDAN D.</v>
          </cell>
          <cell r="I80">
            <v>38</v>
          </cell>
          <cell r="J80">
            <v>24</v>
          </cell>
          <cell r="K80">
            <v>64</v>
          </cell>
          <cell r="L80">
            <v>55</v>
          </cell>
          <cell r="M80">
            <v>181</v>
          </cell>
        </row>
        <row r="81">
          <cell r="H81" t="str">
            <v>105322-CES. MARCOS MACUADA</v>
          </cell>
          <cell r="I81">
            <v>80</v>
          </cell>
          <cell r="J81">
            <v>85</v>
          </cell>
          <cell r="K81">
            <v>152</v>
          </cell>
          <cell r="L81">
            <v>79</v>
          </cell>
          <cell r="M81">
            <v>396</v>
          </cell>
        </row>
        <row r="82">
          <cell r="H82" t="str">
            <v>105324-CES. SOTAQUI</v>
          </cell>
          <cell r="I82">
            <v>10</v>
          </cell>
          <cell r="J82">
            <v>13</v>
          </cell>
          <cell r="K82">
            <v>21</v>
          </cell>
          <cell r="L82">
            <v>19</v>
          </cell>
          <cell r="M82">
            <v>63</v>
          </cell>
        </row>
        <row r="83">
          <cell r="H83" t="str">
            <v>105415-P.S.R. BARRAZA</v>
          </cell>
          <cell r="I83">
            <v>63</v>
          </cell>
          <cell r="J83">
            <v>63</v>
          </cell>
          <cell r="K83">
            <v>63</v>
          </cell>
          <cell r="L83">
            <v>4</v>
          </cell>
          <cell r="M83">
            <v>4</v>
          </cell>
        </row>
        <row r="84">
          <cell r="H84" t="str">
            <v xml:space="preserve">105416-P.S.R. CAMARICO                  </v>
          </cell>
          <cell r="I84">
            <v>4</v>
          </cell>
          <cell r="J84">
            <v>4</v>
          </cell>
          <cell r="K84">
            <v>2</v>
          </cell>
          <cell r="L84">
            <v>2</v>
          </cell>
          <cell r="M84">
            <v>4</v>
          </cell>
        </row>
        <row r="85">
          <cell r="H85" t="str">
            <v>105417-P.S.R. ALCONES BAJOS</v>
          </cell>
          <cell r="I85">
            <v>4</v>
          </cell>
          <cell r="J85">
            <v>4</v>
          </cell>
          <cell r="K85">
            <v>4</v>
          </cell>
          <cell r="L85">
            <v>1</v>
          </cell>
          <cell r="M85">
            <v>1</v>
          </cell>
        </row>
        <row r="86">
          <cell r="H86" t="str">
            <v>105420-P.S.R. LIMARI</v>
          </cell>
          <cell r="I86">
            <v>1</v>
          </cell>
          <cell r="J86">
            <v>1</v>
          </cell>
          <cell r="K86">
            <v>2</v>
          </cell>
          <cell r="L86">
            <v>2</v>
          </cell>
          <cell r="M86">
            <v>2</v>
          </cell>
        </row>
        <row r="87">
          <cell r="H87" t="str">
            <v>105439-P.S.R. CERRO BLANCO</v>
          </cell>
          <cell r="I87">
            <v>2</v>
          </cell>
          <cell r="J87">
            <v>2</v>
          </cell>
          <cell r="K87">
            <v>2</v>
          </cell>
          <cell r="L87">
            <v>2</v>
          </cell>
          <cell r="M87">
            <v>2</v>
          </cell>
        </row>
        <row r="88">
          <cell r="H88" t="str">
            <v>105507-P.S.R. HUAMALATA</v>
          </cell>
          <cell r="I88">
            <v>2</v>
          </cell>
          <cell r="J88">
            <v>2</v>
          </cell>
          <cell r="K88">
            <v>2</v>
          </cell>
          <cell r="L88">
            <v>2</v>
          </cell>
          <cell r="M88">
            <v>4</v>
          </cell>
        </row>
        <row r="89">
          <cell r="H89" t="str">
            <v>105510-P.S.R. RECOLETA</v>
          </cell>
          <cell r="I89">
            <v>4</v>
          </cell>
          <cell r="J89">
            <v>4</v>
          </cell>
          <cell r="K89">
            <v>1</v>
          </cell>
          <cell r="L89">
            <v>2</v>
          </cell>
          <cell r="M89">
            <v>3</v>
          </cell>
        </row>
        <row r="90">
          <cell r="H90" t="str">
            <v>105722-CECOF SAN JOSE DE LA DEHESA</v>
          </cell>
          <cell r="I90">
            <v>18</v>
          </cell>
          <cell r="J90">
            <v>11</v>
          </cell>
          <cell r="K90">
            <v>17</v>
          </cell>
          <cell r="L90">
            <v>9</v>
          </cell>
          <cell r="M90">
            <v>55</v>
          </cell>
        </row>
        <row r="91">
          <cell r="H91" t="str">
            <v>105723-CECOF LIMARI</v>
          </cell>
          <cell r="I91">
            <v>4</v>
          </cell>
          <cell r="J91">
            <v>4</v>
          </cell>
          <cell r="K91">
            <v>7</v>
          </cell>
          <cell r="L91">
            <v>12</v>
          </cell>
          <cell r="M91">
            <v>23</v>
          </cell>
        </row>
        <row r="92">
          <cell r="H92" t="str">
            <v>04302-COMBARBALÁ</v>
          </cell>
          <cell r="I92">
            <v>38</v>
          </cell>
          <cell r="J92">
            <v>8</v>
          </cell>
          <cell r="K92">
            <v>19</v>
          </cell>
          <cell r="L92">
            <v>24</v>
          </cell>
          <cell r="M92">
            <v>89</v>
          </cell>
        </row>
        <row r="93">
          <cell r="H93" t="str">
            <v>105105-HOSPITAL COMBARBALA</v>
          </cell>
          <cell r="I93">
            <v>18</v>
          </cell>
          <cell r="J93">
            <v>2</v>
          </cell>
          <cell r="K93">
            <v>16</v>
          </cell>
          <cell r="L93">
            <v>17</v>
          </cell>
          <cell r="M93">
            <v>53</v>
          </cell>
        </row>
        <row r="94">
          <cell r="H94" t="str">
            <v>105434-P.S.R. SAN MARCOS</v>
          </cell>
          <cell r="I94">
            <v>1</v>
          </cell>
          <cell r="J94">
            <v>1</v>
          </cell>
          <cell r="K94">
            <v>1</v>
          </cell>
          <cell r="L94">
            <v>1</v>
          </cell>
          <cell r="M94">
            <v>1</v>
          </cell>
        </row>
        <row r="95">
          <cell r="H95" t="str">
            <v>105441-P.S.R. MANQUEHUA</v>
          </cell>
          <cell r="I95">
            <v>2</v>
          </cell>
          <cell r="J95">
            <v>2</v>
          </cell>
          <cell r="K95">
            <v>1</v>
          </cell>
          <cell r="L95">
            <v>1</v>
          </cell>
          <cell r="M95">
            <v>6</v>
          </cell>
        </row>
        <row r="96">
          <cell r="H96" t="str">
            <v xml:space="preserve">105459-P.S.R. BARRANCAS                </v>
          </cell>
          <cell r="I96">
            <v>4</v>
          </cell>
          <cell r="J96">
            <v>4</v>
          </cell>
          <cell r="K96">
            <v>4</v>
          </cell>
          <cell r="L96">
            <v>4</v>
          </cell>
          <cell r="M96">
            <v>4</v>
          </cell>
        </row>
        <row r="97">
          <cell r="H97" t="str">
            <v>105460-P.S.R. COGOTI 18</v>
          </cell>
          <cell r="I97">
            <v>3</v>
          </cell>
          <cell r="J97">
            <v>1</v>
          </cell>
          <cell r="K97">
            <v>1</v>
          </cell>
          <cell r="L97">
            <v>2</v>
          </cell>
          <cell r="M97">
            <v>6</v>
          </cell>
        </row>
        <row r="98">
          <cell r="H98" t="str">
            <v>105461-P.S.R. EL HUACHO</v>
          </cell>
          <cell r="I98">
            <v>6</v>
          </cell>
          <cell r="J98">
            <v>6</v>
          </cell>
          <cell r="K98">
            <v>6</v>
          </cell>
          <cell r="L98">
            <v>2</v>
          </cell>
          <cell r="M98">
            <v>2</v>
          </cell>
        </row>
        <row r="99">
          <cell r="H99" t="str">
            <v>105462-P.S.R. EL SAUCE</v>
          </cell>
          <cell r="I99">
            <v>3</v>
          </cell>
          <cell r="J99">
            <v>3</v>
          </cell>
          <cell r="K99">
            <v>3</v>
          </cell>
          <cell r="L99">
            <v>3</v>
          </cell>
          <cell r="M99">
            <v>3</v>
          </cell>
        </row>
        <row r="100">
          <cell r="H100" t="str">
            <v>105463-P.S.R. QUILITAPIA</v>
          </cell>
          <cell r="I100">
            <v>3</v>
          </cell>
          <cell r="J100">
            <v>1</v>
          </cell>
          <cell r="K100">
            <v>1</v>
          </cell>
          <cell r="L100">
            <v>1</v>
          </cell>
          <cell r="M100">
            <v>6</v>
          </cell>
        </row>
        <row r="101">
          <cell r="H101" t="str">
            <v>105464-P.S.R. LA LIGUA</v>
          </cell>
          <cell r="I101">
            <v>1</v>
          </cell>
          <cell r="J101">
            <v>1</v>
          </cell>
          <cell r="K101">
            <v>1</v>
          </cell>
          <cell r="L101">
            <v>1</v>
          </cell>
          <cell r="M101">
            <v>3</v>
          </cell>
        </row>
        <row r="102">
          <cell r="H102" t="str">
            <v>105465-P.S.R. RAMADILLA</v>
          </cell>
          <cell r="I102">
            <v>3</v>
          </cell>
          <cell r="J102">
            <v>3</v>
          </cell>
          <cell r="K102">
            <v>3</v>
          </cell>
          <cell r="L102">
            <v>1</v>
          </cell>
          <cell r="M102">
            <v>1</v>
          </cell>
        </row>
        <row r="103">
          <cell r="H103" t="str">
            <v>105466-P.S.R. VALLE HERMOSO</v>
          </cell>
          <cell r="I103">
            <v>2</v>
          </cell>
          <cell r="J103">
            <v>1</v>
          </cell>
          <cell r="K103">
            <v>1</v>
          </cell>
          <cell r="L103">
            <v>1</v>
          </cell>
          <cell r="M103">
            <v>3</v>
          </cell>
        </row>
        <row r="104">
          <cell r="H104" t="str">
            <v>105490-P.S.R. EL DURAZNO</v>
          </cell>
          <cell r="I104">
            <v>1</v>
          </cell>
          <cell r="J104">
            <v>1</v>
          </cell>
          <cell r="K104">
            <v>1</v>
          </cell>
          <cell r="L104">
            <v>1</v>
          </cell>
          <cell r="M104">
            <v>1</v>
          </cell>
        </row>
        <row r="105">
          <cell r="H105" t="str">
            <v>04304-MONTE PATRIA</v>
          </cell>
          <cell r="I105">
            <v>34</v>
          </cell>
          <cell r="J105">
            <v>23</v>
          </cell>
          <cell r="K105">
            <v>40</v>
          </cell>
          <cell r="L105">
            <v>31</v>
          </cell>
          <cell r="M105">
            <v>128</v>
          </cell>
        </row>
        <row r="106">
          <cell r="H106" t="str">
            <v>105307-CES. RURAL MONTE PATRIA</v>
          </cell>
          <cell r="I106">
            <v>8</v>
          </cell>
          <cell r="J106">
            <v>8</v>
          </cell>
          <cell r="K106">
            <v>12</v>
          </cell>
          <cell r="L106">
            <v>16</v>
          </cell>
          <cell r="M106">
            <v>44</v>
          </cell>
        </row>
        <row r="107">
          <cell r="H107" t="str">
            <v>105311-CES. RURAL CHAÑARAL ALTO</v>
          </cell>
          <cell r="I107">
            <v>9</v>
          </cell>
          <cell r="J107">
            <v>1</v>
          </cell>
          <cell r="K107">
            <v>1</v>
          </cell>
          <cell r="L107">
            <v>1</v>
          </cell>
          <cell r="M107">
            <v>11</v>
          </cell>
        </row>
        <row r="108">
          <cell r="H108" t="str">
            <v>105312-CES. RURAL CAREN</v>
          </cell>
          <cell r="I108">
            <v>5</v>
          </cell>
          <cell r="J108">
            <v>1</v>
          </cell>
          <cell r="K108">
            <v>10</v>
          </cell>
          <cell r="L108">
            <v>10</v>
          </cell>
          <cell r="M108">
            <v>16</v>
          </cell>
        </row>
        <row r="109">
          <cell r="H109" t="str">
            <v>105318-CES. RURAL EL PALQUI</v>
          </cell>
          <cell r="I109">
            <v>9</v>
          </cell>
          <cell r="J109">
            <v>10</v>
          </cell>
          <cell r="K109">
            <v>14</v>
          </cell>
          <cell r="L109">
            <v>10</v>
          </cell>
          <cell r="M109">
            <v>43</v>
          </cell>
        </row>
        <row r="110">
          <cell r="H110" t="str">
            <v>105425-P.S.R. CHILECITO</v>
          </cell>
          <cell r="I110">
            <v>43</v>
          </cell>
          <cell r="J110">
            <v>43</v>
          </cell>
          <cell r="K110">
            <v>43</v>
          </cell>
          <cell r="L110">
            <v>1</v>
          </cell>
          <cell r="M110">
            <v>1</v>
          </cell>
        </row>
        <row r="111">
          <cell r="H111" t="str">
            <v>105428-P.S.R. HUATULAME</v>
          </cell>
          <cell r="I111">
            <v>1</v>
          </cell>
          <cell r="J111">
            <v>3</v>
          </cell>
          <cell r="K111">
            <v>3</v>
          </cell>
          <cell r="L111">
            <v>3</v>
          </cell>
          <cell r="M111">
            <v>3</v>
          </cell>
        </row>
        <row r="112">
          <cell r="H112" t="str">
            <v>105430-P.S.R. MIALQUI</v>
          </cell>
          <cell r="I112">
            <v>2</v>
          </cell>
          <cell r="J112">
            <v>2</v>
          </cell>
          <cell r="K112">
            <v>1</v>
          </cell>
          <cell r="L112">
            <v>1</v>
          </cell>
          <cell r="M112">
            <v>4</v>
          </cell>
        </row>
        <row r="113">
          <cell r="H113" t="str">
            <v>105432-P.S.R. RAPEL</v>
          </cell>
          <cell r="I113">
            <v>4</v>
          </cell>
          <cell r="J113">
            <v>4</v>
          </cell>
          <cell r="K113">
            <v>4</v>
          </cell>
          <cell r="L113">
            <v>2</v>
          </cell>
          <cell r="M113">
            <v>2</v>
          </cell>
        </row>
        <row r="114">
          <cell r="H114" t="str">
            <v>105435-P.S.R. TULAHUEN</v>
          </cell>
          <cell r="I114">
            <v>2</v>
          </cell>
          <cell r="J114">
            <v>2</v>
          </cell>
          <cell r="K114">
            <v>2</v>
          </cell>
          <cell r="L114">
            <v>1</v>
          </cell>
          <cell r="M114">
            <v>1</v>
          </cell>
        </row>
        <row r="115">
          <cell r="H115" t="str">
            <v>105489-P.S.R. RAMADAS DE TULAHUEN</v>
          </cell>
          <cell r="I115">
            <v>1</v>
          </cell>
          <cell r="J115">
            <v>1</v>
          </cell>
          <cell r="K115">
            <v>2</v>
          </cell>
          <cell r="L115">
            <v>2</v>
          </cell>
          <cell r="M115">
            <v>3</v>
          </cell>
        </row>
        <row r="116">
          <cell r="H116" t="str">
            <v>04304-PUNITAQUI</v>
          </cell>
          <cell r="I116">
            <v>16</v>
          </cell>
          <cell r="J116">
            <v>13</v>
          </cell>
          <cell r="K116">
            <v>17</v>
          </cell>
          <cell r="L116">
            <v>26</v>
          </cell>
          <cell r="M116">
            <v>72</v>
          </cell>
        </row>
        <row r="117">
          <cell r="H117" t="str">
            <v>105308-CES. RURAL PUNITAQUI</v>
          </cell>
          <cell r="I117">
            <v>16</v>
          </cell>
          <cell r="J117">
            <v>13</v>
          </cell>
          <cell r="K117">
            <v>17</v>
          </cell>
          <cell r="L117">
            <v>26</v>
          </cell>
          <cell r="M117">
            <v>72</v>
          </cell>
        </row>
        <row r="118">
          <cell r="H118" t="str">
            <v>Total general</v>
          </cell>
          <cell r="I118">
            <v>985</v>
          </cell>
          <cell r="J118">
            <v>928</v>
          </cell>
          <cell r="K118">
            <v>1369</v>
          </cell>
          <cell r="L118">
            <v>1001</v>
          </cell>
          <cell r="M118">
            <v>4283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61</v>
          </cell>
          <cell r="J5">
            <v>42</v>
          </cell>
          <cell r="K5">
            <v>114</v>
          </cell>
          <cell r="L5">
            <v>157</v>
          </cell>
          <cell r="M5">
            <v>374</v>
          </cell>
          <cell r="AA5" t="str">
            <v>04101-LA SERENA</v>
          </cell>
          <cell r="AB5">
            <v>26</v>
          </cell>
          <cell r="AC5">
            <v>16</v>
          </cell>
          <cell r="AD5">
            <v>12</v>
          </cell>
          <cell r="AE5">
            <v>12</v>
          </cell>
          <cell r="AF5">
            <v>66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164</v>
          </cell>
          <cell r="AA6" t="str">
            <v>105300-CES. CARDENAL CARO</v>
          </cell>
          <cell r="AB6">
            <v>164</v>
          </cell>
          <cell r="AC6">
            <v>164</v>
          </cell>
          <cell r="AD6">
            <v>1</v>
          </cell>
          <cell r="AE6">
            <v>1</v>
          </cell>
          <cell r="AF6">
            <v>2</v>
          </cell>
        </row>
        <row r="7">
          <cell r="H7" t="str">
            <v>105301-CES. LAS COMPAÑIAS</v>
          </cell>
          <cell r="I7">
            <v>2</v>
          </cell>
          <cell r="J7">
            <v>2</v>
          </cell>
          <cell r="K7">
            <v>2</v>
          </cell>
          <cell r="L7">
            <v>15</v>
          </cell>
          <cell r="M7">
            <v>19</v>
          </cell>
          <cell r="AA7" t="str">
            <v>105302-CES. PEDRO AGUIRRE C.</v>
          </cell>
          <cell r="AB7">
            <v>11</v>
          </cell>
          <cell r="AC7">
            <v>4</v>
          </cell>
          <cell r="AD7">
            <v>3</v>
          </cell>
          <cell r="AE7">
            <v>4</v>
          </cell>
          <cell r="AF7">
            <v>22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33</v>
          </cell>
          <cell r="AA8" t="str">
            <v>105313-CES. SCHAFFHAUSER</v>
          </cell>
          <cell r="AB8">
            <v>1</v>
          </cell>
          <cell r="AC8">
            <v>3</v>
          </cell>
          <cell r="AD8">
            <v>3</v>
          </cell>
          <cell r="AE8">
            <v>2</v>
          </cell>
          <cell r="AF8">
            <v>6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37</v>
          </cell>
          <cell r="AA9" t="str">
            <v>105319-CES. CARDENAL R.S.H.</v>
          </cell>
          <cell r="AB9">
            <v>12</v>
          </cell>
          <cell r="AC9">
            <v>7</v>
          </cell>
          <cell r="AD9">
            <v>8</v>
          </cell>
          <cell r="AE9">
            <v>4</v>
          </cell>
          <cell r="AF9">
            <v>31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43</v>
          </cell>
          <cell r="AA10" t="str">
            <v>105325-CESFAM JUAN PABLO II</v>
          </cell>
          <cell r="AB10">
            <v>2</v>
          </cell>
          <cell r="AC10">
            <v>2</v>
          </cell>
          <cell r="AD10">
            <v>2</v>
          </cell>
          <cell r="AE10">
            <v>1</v>
          </cell>
          <cell r="AF10">
            <v>5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53</v>
          </cell>
          <cell r="AA11" t="str">
            <v>04102-COQUIMBO</v>
          </cell>
          <cell r="AB11">
            <v>3</v>
          </cell>
          <cell r="AC11">
            <v>7</v>
          </cell>
          <cell r="AD11">
            <v>20</v>
          </cell>
          <cell r="AE11">
            <v>5</v>
          </cell>
          <cell r="AF11">
            <v>35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24</v>
          </cell>
          <cell r="AA12" t="str">
            <v>105304-CES. SANTA CECILIA</v>
          </cell>
          <cell r="AB12">
            <v>1</v>
          </cell>
          <cell r="AC12">
            <v>1</v>
          </cell>
          <cell r="AD12">
            <v>1</v>
          </cell>
          <cell r="AE12">
            <v>1</v>
          </cell>
          <cell r="AF12">
            <v>1</v>
          </cell>
        </row>
        <row r="13">
          <cell r="H13" t="str">
            <v>105499-P.S.R. LAMBERT</v>
          </cell>
          <cell r="I13">
            <v>1</v>
          </cell>
          <cell r="J13">
            <v>1</v>
          </cell>
          <cell r="K13">
            <v>1</v>
          </cell>
          <cell r="L13">
            <v>1</v>
          </cell>
          <cell r="M13">
            <v>1</v>
          </cell>
          <cell r="AA13" t="str">
            <v>105305-CES. TIERRAS BLANCAS</v>
          </cell>
          <cell r="AB13">
            <v>2</v>
          </cell>
          <cell r="AC13">
            <v>7</v>
          </cell>
          <cell r="AD13">
            <v>19</v>
          </cell>
          <cell r="AE13">
            <v>5</v>
          </cell>
          <cell r="AF13">
            <v>33</v>
          </cell>
        </row>
        <row r="14">
          <cell r="H14" t="str">
            <v>04102-COQUIMBO</v>
          </cell>
          <cell r="I14">
            <v>59</v>
          </cell>
          <cell r="J14">
            <v>46</v>
          </cell>
          <cell r="K14">
            <v>101</v>
          </cell>
          <cell r="L14">
            <v>53</v>
          </cell>
          <cell r="M14">
            <v>259</v>
          </cell>
          <cell r="AA14" t="str">
            <v>105321-CES. RURAL  TONGOY</v>
          </cell>
          <cell r="AB14">
            <v>259</v>
          </cell>
          <cell r="AC14">
            <v>259</v>
          </cell>
          <cell r="AD14">
            <v>1</v>
          </cell>
          <cell r="AE14">
            <v>1</v>
          </cell>
          <cell r="AF14">
            <v>1</v>
          </cell>
        </row>
        <row r="15">
          <cell r="H15" t="str">
            <v>105303-CES. SAN JUAN</v>
          </cell>
          <cell r="I15">
            <v>14</v>
          </cell>
          <cell r="J15">
            <v>15</v>
          </cell>
          <cell r="K15">
            <v>12</v>
          </cell>
          <cell r="L15">
            <v>10</v>
          </cell>
          <cell r="M15">
            <v>51</v>
          </cell>
          <cell r="AA15" t="str">
            <v>04103-ANDACOLLO</v>
          </cell>
          <cell r="AB15">
            <v>51</v>
          </cell>
          <cell r="AC15">
            <v>2</v>
          </cell>
          <cell r="AD15">
            <v>3</v>
          </cell>
          <cell r="AE15">
            <v>3</v>
          </cell>
          <cell r="AF15">
            <v>5</v>
          </cell>
        </row>
        <row r="16">
          <cell r="H16" t="str">
            <v>105304-CES. SANTA CECILIA</v>
          </cell>
          <cell r="I16">
            <v>8</v>
          </cell>
          <cell r="J16">
            <v>10</v>
          </cell>
          <cell r="K16">
            <v>30</v>
          </cell>
          <cell r="L16">
            <v>20</v>
          </cell>
          <cell r="M16">
            <v>68</v>
          </cell>
          <cell r="AA16" t="str">
            <v>105106-HOSPITAL ANDACOLLO</v>
          </cell>
          <cell r="AB16">
            <v>68</v>
          </cell>
          <cell r="AC16">
            <v>2</v>
          </cell>
          <cell r="AD16">
            <v>3</v>
          </cell>
          <cell r="AE16">
            <v>3</v>
          </cell>
          <cell r="AF16">
            <v>5</v>
          </cell>
        </row>
        <row r="17">
          <cell r="H17" t="str">
            <v>105305-CES. TIERRAS BLANCAS</v>
          </cell>
          <cell r="I17">
            <v>9</v>
          </cell>
          <cell r="J17">
            <v>11</v>
          </cell>
          <cell r="K17">
            <v>28</v>
          </cell>
          <cell r="L17">
            <v>10</v>
          </cell>
          <cell r="M17">
            <v>58</v>
          </cell>
          <cell r="AA17" t="str">
            <v>04106-VICUÑA</v>
          </cell>
          <cell r="AB17">
            <v>58</v>
          </cell>
          <cell r="AC17">
            <v>1</v>
          </cell>
          <cell r="AD17">
            <v>1</v>
          </cell>
          <cell r="AE17">
            <v>1</v>
          </cell>
          <cell r="AF17">
            <v>1</v>
          </cell>
        </row>
        <row r="18">
          <cell r="H18" t="str">
            <v>105321-CES. RURAL  TONGOY</v>
          </cell>
          <cell r="I18">
            <v>3</v>
          </cell>
          <cell r="J18">
            <v>3</v>
          </cell>
          <cell r="K18">
            <v>4</v>
          </cell>
          <cell r="L18">
            <v>1</v>
          </cell>
          <cell r="M18">
            <v>8</v>
          </cell>
          <cell r="AA18" t="str">
            <v>105471-P.S.R. PERALILLO</v>
          </cell>
          <cell r="AB18">
            <v>8</v>
          </cell>
          <cell r="AC18">
            <v>1</v>
          </cell>
          <cell r="AD18">
            <v>1</v>
          </cell>
          <cell r="AE18">
            <v>1</v>
          </cell>
          <cell r="AF18">
            <v>1</v>
          </cell>
        </row>
        <row r="19">
          <cell r="H19" t="str">
            <v>105323-CES. DR. SERGIO AGUILAR</v>
          </cell>
          <cell r="I19">
            <v>21</v>
          </cell>
          <cell r="J19">
            <v>6</v>
          </cell>
          <cell r="K19">
            <v>22</v>
          </cell>
          <cell r="L19">
            <v>3</v>
          </cell>
          <cell r="M19">
            <v>52</v>
          </cell>
          <cell r="AA19" t="str">
            <v>04201-ILLAPEL</v>
          </cell>
          <cell r="AB19">
            <v>5</v>
          </cell>
          <cell r="AC19">
            <v>5</v>
          </cell>
          <cell r="AD19">
            <v>5</v>
          </cell>
          <cell r="AE19">
            <v>5</v>
          </cell>
          <cell r="AF19">
            <v>5</v>
          </cell>
        </row>
        <row r="20">
          <cell r="H20" t="str">
            <v>105406-P.S.R. PAN DE AZUCAR</v>
          </cell>
          <cell r="I20">
            <v>3</v>
          </cell>
          <cell r="J20">
            <v>2</v>
          </cell>
          <cell r="K20">
            <v>2</v>
          </cell>
          <cell r="L20">
            <v>9</v>
          </cell>
          <cell r="M20">
            <v>16</v>
          </cell>
          <cell r="AA20" t="str">
            <v>105326-CESFAM SAN RAFAEL</v>
          </cell>
          <cell r="AB20">
            <v>5</v>
          </cell>
          <cell r="AC20">
            <v>5</v>
          </cell>
          <cell r="AD20">
            <v>5</v>
          </cell>
          <cell r="AE20">
            <v>5</v>
          </cell>
          <cell r="AF20">
            <v>5</v>
          </cell>
        </row>
        <row r="21">
          <cell r="H21" t="str">
            <v>200273-CECOF PUNTA MIRA</v>
          </cell>
          <cell r="I21">
            <v>1</v>
          </cell>
          <cell r="J21">
            <v>2</v>
          </cell>
          <cell r="K21">
            <v>3</v>
          </cell>
          <cell r="L21">
            <v>3</v>
          </cell>
          <cell r="M21">
            <v>6</v>
          </cell>
          <cell r="AA21" t="str">
            <v>04203-LOS VILOS</v>
          </cell>
          <cell r="AB21">
            <v>6</v>
          </cell>
          <cell r="AC21">
            <v>1</v>
          </cell>
          <cell r="AD21">
            <v>1</v>
          </cell>
          <cell r="AE21">
            <v>1</v>
          </cell>
          <cell r="AF21">
            <v>1</v>
          </cell>
        </row>
        <row r="22">
          <cell r="H22" t="str">
            <v>04103-ANDACOLLO</v>
          </cell>
          <cell r="I22">
            <v>3</v>
          </cell>
          <cell r="J22">
            <v>7</v>
          </cell>
          <cell r="K22">
            <v>2</v>
          </cell>
          <cell r="L22">
            <v>2</v>
          </cell>
          <cell r="M22">
            <v>12</v>
          </cell>
          <cell r="AA22" t="str">
            <v>105108-HOSPITAL LOS VILOS</v>
          </cell>
          <cell r="AB22">
            <v>12</v>
          </cell>
          <cell r="AC22">
            <v>1</v>
          </cell>
          <cell r="AD22">
            <v>1</v>
          </cell>
          <cell r="AE22">
            <v>1</v>
          </cell>
          <cell r="AF22">
            <v>1</v>
          </cell>
        </row>
        <row r="23">
          <cell r="H23" t="str">
            <v>105106-HOSPITAL ANDACOLLO</v>
          </cell>
          <cell r="I23">
            <v>3</v>
          </cell>
          <cell r="J23">
            <v>7</v>
          </cell>
          <cell r="K23">
            <v>2</v>
          </cell>
          <cell r="L23">
            <v>2</v>
          </cell>
          <cell r="M23">
            <v>12</v>
          </cell>
          <cell r="AA23" t="str">
            <v>04204-SALAMANCA</v>
          </cell>
          <cell r="AB23">
            <v>15</v>
          </cell>
          <cell r="AC23">
            <v>11</v>
          </cell>
          <cell r="AD23">
            <v>13</v>
          </cell>
          <cell r="AE23">
            <v>11</v>
          </cell>
          <cell r="AF23">
            <v>50</v>
          </cell>
        </row>
        <row r="24">
          <cell r="H24" t="str">
            <v>04104-LA HIGUERA</v>
          </cell>
          <cell r="I24">
            <v>50</v>
          </cell>
          <cell r="J24">
            <v>1</v>
          </cell>
          <cell r="K24">
            <v>1</v>
          </cell>
          <cell r="L24">
            <v>1</v>
          </cell>
          <cell r="M24">
            <v>1</v>
          </cell>
          <cell r="AA24" t="str">
            <v>105104-HOSPITAL SALAMANCA</v>
          </cell>
          <cell r="AB24">
            <v>15</v>
          </cell>
          <cell r="AC24">
            <v>11</v>
          </cell>
          <cell r="AD24">
            <v>13</v>
          </cell>
          <cell r="AE24">
            <v>11</v>
          </cell>
          <cell r="AF24">
            <v>50</v>
          </cell>
        </row>
        <row r="25">
          <cell r="H25" t="str">
            <v xml:space="preserve">105500-P.S.R. CALETA HORNOS        </v>
          </cell>
          <cell r="I25">
            <v>50</v>
          </cell>
          <cell r="J25">
            <v>1</v>
          </cell>
          <cell r="K25">
            <v>1</v>
          </cell>
          <cell r="L25">
            <v>1</v>
          </cell>
          <cell r="M25">
            <v>1</v>
          </cell>
          <cell r="AA25" t="str">
            <v>04301-OVALLE</v>
          </cell>
          <cell r="AB25">
            <v>8</v>
          </cell>
          <cell r="AC25">
            <v>3</v>
          </cell>
          <cell r="AD25">
            <v>3</v>
          </cell>
          <cell r="AE25">
            <v>1</v>
          </cell>
          <cell r="AF25">
            <v>12</v>
          </cell>
        </row>
        <row r="26">
          <cell r="H26" t="str">
            <v>04105-PAIHUANO</v>
          </cell>
          <cell r="I26">
            <v>1</v>
          </cell>
          <cell r="J26">
            <v>1</v>
          </cell>
          <cell r="K26">
            <v>1</v>
          </cell>
          <cell r="L26">
            <v>1</v>
          </cell>
          <cell r="M26">
            <v>4</v>
          </cell>
          <cell r="AA26" t="str">
            <v>105322-CES. MARCOS MACUADA</v>
          </cell>
          <cell r="AB26">
            <v>1</v>
          </cell>
          <cell r="AC26">
            <v>1</v>
          </cell>
          <cell r="AD26">
            <v>1</v>
          </cell>
          <cell r="AE26">
            <v>1</v>
          </cell>
          <cell r="AF26">
            <v>1</v>
          </cell>
        </row>
        <row r="27">
          <cell r="H27" t="str">
            <v>105306-CES. PAIHUANO</v>
          </cell>
          <cell r="I27">
            <v>1</v>
          </cell>
          <cell r="J27">
            <v>1</v>
          </cell>
          <cell r="K27">
            <v>1</v>
          </cell>
          <cell r="L27">
            <v>1</v>
          </cell>
          <cell r="M27">
            <v>4</v>
          </cell>
          <cell r="AA27" t="str">
            <v>105324-CES. SOTAQUI</v>
          </cell>
          <cell r="AB27">
            <v>2</v>
          </cell>
          <cell r="AC27">
            <v>2</v>
          </cell>
          <cell r="AD27">
            <v>2</v>
          </cell>
          <cell r="AE27">
            <v>1</v>
          </cell>
          <cell r="AF27">
            <v>3</v>
          </cell>
        </row>
        <row r="28">
          <cell r="H28" t="str">
            <v>04106-VICUÑA</v>
          </cell>
          <cell r="I28">
            <v>5</v>
          </cell>
          <cell r="J28">
            <v>8</v>
          </cell>
          <cell r="K28">
            <v>8</v>
          </cell>
          <cell r="L28">
            <v>3</v>
          </cell>
          <cell r="M28">
            <v>24</v>
          </cell>
          <cell r="AA28" t="str">
            <v>105723-CECOF LIMARI</v>
          </cell>
          <cell r="AB28">
            <v>5</v>
          </cell>
          <cell r="AC28">
            <v>3</v>
          </cell>
          <cell r="AD28">
            <v>3</v>
          </cell>
          <cell r="AE28">
            <v>3</v>
          </cell>
          <cell r="AF28">
            <v>8</v>
          </cell>
        </row>
        <row r="29">
          <cell r="H29" t="str">
            <v>105107-HOSPITAL VICUÑA</v>
          </cell>
          <cell r="I29">
            <v>5</v>
          </cell>
          <cell r="J29">
            <v>6</v>
          </cell>
          <cell r="K29">
            <v>2</v>
          </cell>
          <cell r="L29">
            <v>3</v>
          </cell>
          <cell r="M29">
            <v>16</v>
          </cell>
          <cell r="AA29" t="str">
            <v>04302-COMBARBALÁ</v>
          </cell>
          <cell r="AB29">
            <v>16</v>
          </cell>
          <cell r="AC29">
            <v>16</v>
          </cell>
          <cell r="AD29">
            <v>16</v>
          </cell>
          <cell r="AE29">
            <v>25</v>
          </cell>
          <cell r="AF29">
            <v>41</v>
          </cell>
        </row>
        <row r="30">
          <cell r="H30" t="str">
            <v>105468-P.S.R. EL MOLLE</v>
          </cell>
          <cell r="I30">
            <v>41</v>
          </cell>
          <cell r="J30">
            <v>41</v>
          </cell>
          <cell r="K30">
            <v>1</v>
          </cell>
          <cell r="L30">
            <v>1</v>
          </cell>
          <cell r="M30">
            <v>1</v>
          </cell>
          <cell r="AA30" t="str">
            <v>105105-HOSPITAL COMBARBALA</v>
          </cell>
          <cell r="AB30">
            <v>1</v>
          </cell>
          <cell r="AC30">
            <v>1</v>
          </cell>
          <cell r="AD30">
            <v>16</v>
          </cell>
          <cell r="AE30">
            <v>25</v>
          </cell>
          <cell r="AF30">
            <v>41</v>
          </cell>
        </row>
        <row r="31">
          <cell r="H31" t="str">
            <v>105469-P.S.R. EL TAMBO</v>
          </cell>
          <cell r="I31">
            <v>41</v>
          </cell>
          <cell r="J31">
            <v>41</v>
          </cell>
          <cell r="K31">
            <v>1</v>
          </cell>
          <cell r="L31">
            <v>1</v>
          </cell>
          <cell r="M31">
            <v>1</v>
          </cell>
          <cell r="AA31" t="str">
            <v>04304-MONTE PATRIA</v>
          </cell>
          <cell r="AB31">
            <v>7</v>
          </cell>
          <cell r="AC31">
            <v>9</v>
          </cell>
          <cell r="AD31">
            <v>3</v>
          </cell>
          <cell r="AE31">
            <v>5</v>
          </cell>
          <cell r="AF31">
            <v>24</v>
          </cell>
        </row>
        <row r="32">
          <cell r="H32" t="str">
            <v>105471-P.S.R. PERALILLO</v>
          </cell>
          <cell r="I32">
            <v>24</v>
          </cell>
          <cell r="J32">
            <v>24</v>
          </cell>
          <cell r="K32">
            <v>2</v>
          </cell>
          <cell r="L32">
            <v>2</v>
          </cell>
          <cell r="M32">
            <v>2</v>
          </cell>
          <cell r="AA32" t="str">
            <v>105307-CES. RURAL MONTE PATRIA</v>
          </cell>
          <cell r="AB32">
            <v>7</v>
          </cell>
          <cell r="AC32">
            <v>9</v>
          </cell>
          <cell r="AD32">
            <v>2</v>
          </cell>
          <cell r="AE32">
            <v>5</v>
          </cell>
          <cell r="AF32">
            <v>23</v>
          </cell>
        </row>
        <row r="33">
          <cell r="H33" t="str">
            <v>105472-P.S.R. RIVADAVIA</v>
          </cell>
          <cell r="I33">
            <v>23</v>
          </cell>
          <cell r="J33">
            <v>1</v>
          </cell>
          <cell r="K33">
            <v>1</v>
          </cell>
          <cell r="L33">
            <v>1</v>
          </cell>
          <cell r="M33">
            <v>1</v>
          </cell>
          <cell r="AA33" t="str">
            <v>105318-CES. RURAL EL PALQUI</v>
          </cell>
          <cell r="AB33">
            <v>1</v>
          </cell>
          <cell r="AC33">
            <v>1</v>
          </cell>
          <cell r="AD33">
            <v>1</v>
          </cell>
          <cell r="AE33">
            <v>1</v>
          </cell>
          <cell r="AF33">
            <v>1</v>
          </cell>
        </row>
        <row r="34">
          <cell r="H34" t="str">
            <v>105473-P.S.R. TALCUNA</v>
          </cell>
          <cell r="I34">
            <v>1</v>
          </cell>
          <cell r="J34">
            <v>1</v>
          </cell>
          <cell r="K34">
            <v>2</v>
          </cell>
          <cell r="L34">
            <v>2</v>
          </cell>
          <cell r="M34">
            <v>2</v>
          </cell>
          <cell r="AA34" t="str">
            <v>04305-RIO HURTADO</v>
          </cell>
          <cell r="AB34">
            <v>2</v>
          </cell>
          <cell r="AC34">
            <v>1</v>
          </cell>
          <cell r="AD34">
            <v>1</v>
          </cell>
          <cell r="AE34">
            <v>1</v>
          </cell>
          <cell r="AF34">
            <v>1</v>
          </cell>
        </row>
        <row r="35">
          <cell r="H35" t="str">
            <v>105509-P.S.R. GUALLIGUAICA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>
            <v>1</v>
          </cell>
          <cell r="AA35" t="str">
            <v>105310-CES. RURAL PICHASCA</v>
          </cell>
          <cell r="AB35">
            <v>1</v>
          </cell>
          <cell r="AC35">
            <v>1</v>
          </cell>
          <cell r="AD35">
            <v>1</v>
          </cell>
          <cell r="AE35">
            <v>1</v>
          </cell>
          <cell r="AF35">
            <v>1</v>
          </cell>
        </row>
        <row r="36">
          <cell r="H36" t="str">
            <v>04201-ILLAPEL</v>
          </cell>
          <cell r="I36">
            <v>2</v>
          </cell>
          <cell r="J36">
            <v>1</v>
          </cell>
          <cell r="K36">
            <v>9</v>
          </cell>
          <cell r="L36">
            <v>6</v>
          </cell>
          <cell r="M36">
            <v>18</v>
          </cell>
          <cell r="AA36" t="str">
            <v>Total general</v>
          </cell>
          <cell r="AB36">
            <v>64</v>
          </cell>
          <cell r="AC36">
            <v>51</v>
          </cell>
          <cell r="AD36">
            <v>67</v>
          </cell>
          <cell r="AE36">
            <v>59</v>
          </cell>
          <cell r="AF36">
            <v>241</v>
          </cell>
        </row>
        <row r="37">
          <cell r="H37" t="str">
            <v>105103-HOSPITAL ILLAPEL</v>
          </cell>
          <cell r="I37">
            <v>1</v>
          </cell>
          <cell r="J37">
            <v>1</v>
          </cell>
          <cell r="K37">
            <v>1</v>
          </cell>
          <cell r="L37">
            <v>4</v>
          </cell>
          <cell r="M37">
            <v>6</v>
          </cell>
        </row>
        <row r="38">
          <cell r="H38" t="str">
            <v>105326-CESFAM SAN RAFAEL</v>
          </cell>
          <cell r="I38">
            <v>1</v>
          </cell>
          <cell r="J38">
            <v>1</v>
          </cell>
          <cell r="K38">
            <v>8</v>
          </cell>
          <cell r="L38">
            <v>2</v>
          </cell>
          <cell r="M38">
            <v>12</v>
          </cell>
        </row>
        <row r="39">
          <cell r="H39" t="str">
            <v>04202-CANELA</v>
          </cell>
          <cell r="I39">
            <v>5</v>
          </cell>
          <cell r="J39">
            <v>18</v>
          </cell>
          <cell r="K39">
            <v>9</v>
          </cell>
          <cell r="L39">
            <v>4</v>
          </cell>
          <cell r="M39">
            <v>36</v>
          </cell>
        </row>
        <row r="40">
          <cell r="H40" t="str">
            <v>105309-CES. RURAL CANELA</v>
          </cell>
          <cell r="I40">
            <v>5</v>
          </cell>
          <cell r="J40">
            <v>18</v>
          </cell>
          <cell r="K40">
            <v>9</v>
          </cell>
          <cell r="L40">
            <v>4</v>
          </cell>
          <cell r="M40">
            <v>36</v>
          </cell>
        </row>
        <row r="41">
          <cell r="H41" t="str">
            <v>04203-LOS VILOS</v>
          </cell>
          <cell r="I41">
            <v>36</v>
          </cell>
          <cell r="J41">
            <v>36</v>
          </cell>
          <cell r="K41">
            <v>36</v>
          </cell>
          <cell r="L41">
            <v>2</v>
          </cell>
          <cell r="M41">
            <v>2</v>
          </cell>
        </row>
        <row r="42">
          <cell r="H42" t="str">
            <v xml:space="preserve">105478-P.S.R. CAIMANES                   </v>
          </cell>
          <cell r="I42">
            <v>2</v>
          </cell>
          <cell r="J42">
            <v>2</v>
          </cell>
          <cell r="K42">
            <v>2</v>
          </cell>
          <cell r="L42">
            <v>2</v>
          </cell>
          <cell r="M42">
            <v>2</v>
          </cell>
        </row>
        <row r="43">
          <cell r="H43" t="str">
            <v>04204-SALAMANCA</v>
          </cell>
          <cell r="I43">
            <v>4</v>
          </cell>
          <cell r="J43">
            <v>9</v>
          </cell>
          <cell r="K43">
            <v>6</v>
          </cell>
          <cell r="L43">
            <v>12</v>
          </cell>
          <cell r="M43">
            <v>31</v>
          </cell>
        </row>
        <row r="44">
          <cell r="H44" t="str">
            <v>105104-HOSPITAL SALAMANCA</v>
          </cell>
          <cell r="I44">
            <v>4</v>
          </cell>
          <cell r="J44">
            <v>9</v>
          </cell>
          <cell r="K44">
            <v>6</v>
          </cell>
          <cell r="L44">
            <v>12</v>
          </cell>
          <cell r="M44">
            <v>31</v>
          </cell>
        </row>
        <row r="45">
          <cell r="H45" t="str">
            <v>04301-OVALLE</v>
          </cell>
          <cell r="I45">
            <v>16</v>
          </cell>
          <cell r="J45">
            <v>17</v>
          </cell>
          <cell r="K45">
            <v>9</v>
          </cell>
          <cell r="L45">
            <v>12</v>
          </cell>
          <cell r="M45">
            <v>54</v>
          </cell>
        </row>
        <row r="46">
          <cell r="H46" t="str">
            <v>105317-CES. JORGE JORDAN D.</v>
          </cell>
          <cell r="I46">
            <v>54</v>
          </cell>
          <cell r="J46">
            <v>54</v>
          </cell>
          <cell r="K46">
            <v>2</v>
          </cell>
          <cell r="L46">
            <v>5</v>
          </cell>
          <cell r="M46">
            <v>7</v>
          </cell>
        </row>
        <row r="47">
          <cell r="H47" t="str">
            <v>105322-CES. MARCOS MACUADA</v>
          </cell>
          <cell r="I47">
            <v>6</v>
          </cell>
          <cell r="J47">
            <v>8</v>
          </cell>
          <cell r="K47">
            <v>1</v>
          </cell>
          <cell r="L47">
            <v>1</v>
          </cell>
          <cell r="M47">
            <v>15</v>
          </cell>
        </row>
        <row r="48">
          <cell r="H48" t="str">
            <v>105324-CES. SOTAQUI</v>
          </cell>
          <cell r="I48">
            <v>15</v>
          </cell>
          <cell r="J48">
            <v>15</v>
          </cell>
          <cell r="K48">
            <v>15</v>
          </cell>
          <cell r="L48">
            <v>5</v>
          </cell>
          <cell r="M48">
            <v>5</v>
          </cell>
        </row>
        <row r="49">
          <cell r="H49" t="str">
            <v>105415-P.S.R. BARRAZA</v>
          </cell>
          <cell r="I49">
            <v>5</v>
          </cell>
          <cell r="J49">
            <v>5</v>
          </cell>
          <cell r="K49">
            <v>2</v>
          </cell>
          <cell r="L49">
            <v>2</v>
          </cell>
          <cell r="M49">
            <v>2</v>
          </cell>
        </row>
        <row r="50">
          <cell r="H50" t="str">
            <v>105723-CECOF LIMARI</v>
          </cell>
          <cell r="I50">
            <v>10</v>
          </cell>
          <cell r="J50">
            <v>9</v>
          </cell>
          <cell r="K50">
            <v>1</v>
          </cell>
          <cell r="L50">
            <v>2</v>
          </cell>
          <cell r="M50">
            <v>22</v>
          </cell>
        </row>
        <row r="51">
          <cell r="H51" t="str">
            <v>200258-CECOF LOS COPIHUES</v>
          </cell>
          <cell r="I51">
            <v>22</v>
          </cell>
          <cell r="J51">
            <v>22</v>
          </cell>
          <cell r="K51">
            <v>3</v>
          </cell>
          <cell r="L51">
            <v>3</v>
          </cell>
          <cell r="M51">
            <v>3</v>
          </cell>
        </row>
        <row r="52">
          <cell r="H52" t="str">
            <v>04302-COMBARBALÁ</v>
          </cell>
          <cell r="I52">
            <v>9</v>
          </cell>
          <cell r="J52">
            <v>5</v>
          </cell>
          <cell r="K52">
            <v>3</v>
          </cell>
          <cell r="L52">
            <v>3</v>
          </cell>
          <cell r="M52">
            <v>20</v>
          </cell>
        </row>
        <row r="53">
          <cell r="H53" t="str">
            <v>105105-HOSPITAL COMBARBALA</v>
          </cell>
          <cell r="I53">
            <v>4</v>
          </cell>
          <cell r="J53">
            <v>1</v>
          </cell>
          <cell r="K53">
            <v>2</v>
          </cell>
          <cell r="L53">
            <v>2</v>
          </cell>
          <cell r="M53">
            <v>7</v>
          </cell>
        </row>
        <row r="54">
          <cell r="H54" t="str">
            <v>105433-P.S.R. SAN LORENZO</v>
          </cell>
          <cell r="I54">
            <v>7</v>
          </cell>
          <cell r="J54">
            <v>1</v>
          </cell>
          <cell r="K54">
            <v>1</v>
          </cell>
          <cell r="L54">
            <v>1</v>
          </cell>
          <cell r="M54">
            <v>1</v>
          </cell>
        </row>
        <row r="55">
          <cell r="H55" t="str">
            <v>105434-P.S.R. SAN MARCOS</v>
          </cell>
          <cell r="I55">
            <v>1</v>
          </cell>
          <cell r="J55">
            <v>1</v>
          </cell>
          <cell r="K55">
            <v>1</v>
          </cell>
          <cell r="L55">
            <v>1</v>
          </cell>
          <cell r="M55">
            <v>1</v>
          </cell>
        </row>
        <row r="56">
          <cell r="H56" t="str">
            <v xml:space="preserve">105459-P.S.R. BARRANCAS                </v>
          </cell>
          <cell r="I56">
            <v>1</v>
          </cell>
          <cell r="J56">
            <v>1</v>
          </cell>
          <cell r="K56">
            <v>1</v>
          </cell>
          <cell r="L56">
            <v>1</v>
          </cell>
          <cell r="M56">
            <v>2</v>
          </cell>
        </row>
        <row r="57">
          <cell r="H57" t="str">
            <v>105460-P.S.R. COGOTI 18</v>
          </cell>
          <cell r="I57">
            <v>1</v>
          </cell>
          <cell r="J57">
            <v>1</v>
          </cell>
          <cell r="K57">
            <v>1</v>
          </cell>
          <cell r="L57">
            <v>1</v>
          </cell>
          <cell r="M57">
            <v>1</v>
          </cell>
        </row>
        <row r="58">
          <cell r="H58" t="str">
            <v>105462-P.S.R. EL SAUCE</v>
          </cell>
          <cell r="I58">
            <v>1</v>
          </cell>
          <cell r="J58">
            <v>1</v>
          </cell>
          <cell r="K58">
            <v>1</v>
          </cell>
          <cell r="L58">
            <v>1</v>
          </cell>
          <cell r="M58">
            <v>1</v>
          </cell>
        </row>
        <row r="59">
          <cell r="H59" t="str">
            <v>105463-P.S.R. QUILITAPIA</v>
          </cell>
          <cell r="I59">
            <v>3</v>
          </cell>
          <cell r="J59">
            <v>3</v>
          </cell>
          <cell r="K59">
            <v>3</v>
          </cell>
          <cell r="L59">
            <v>1</v>
          </cell>
          <cell r="M59">
            <v>4</v>
          </cell>
        </row>
        <row r="60">
          <cell r="H60" t="str">
            <v>105464-P.S.R. LA LIGUA</v>
          </cell>
          <cell r="I60">
            <v>1</v>
          </cell>
          <cell r="J60">
            <v>1</v>
          </cell>
          <cell r="K60">
            <v>1</v>
          </cell>
          <cell r="L60">
            <v>1</v>
          </cell>
          <cell r="M60">
            <v>1</v>
          </cell>
        </row>
        <row r="61">
          <cell r="H61" t="str">
            <v>105465-P.S.R. RAMADILLA</v>
          </cell>
          <cell r="I61">
            <v>1</v>
          </cell>
          <cell r="J61">
            <v>1</v>
          </cell>
          <cell r="K61">
            <v>1</v>
          </cell>
          <cell r="L61">
            <v>1</v>
          </cell>
          <cell r="M61">
            <v>1</v>
          </cell>
        </row>
        <row r="62">
          <cell r="H62" t="str">
            <v>105466-P.S.R. VALLE HERMOSO</v>
          </cell>
          <cell r="I62">
            <v>1</v>
          </cell>
          <cell r="J62">
            <v>1</v>
          </cell>
          <cell r="K62">
            <v>1</v>
          </cell>
          <cell r="L62">
            <v>1</v>
          </cell>
          <cell r="M62">
            <v>1</v>
          </cell>
        </row>
        <row r="63">
          <cell r="H63" t="str">
            <v>04304-MONTE PATRIA</v>
          </cell>
          <cell r="I63">
            <v>1</v>
          </cell>
          <cell r="J63">
            <v>12</v>
          </cell>
          <cell r="K63">
            <v>25</v>
          </cell>
          <cell r="L63">
            <v>8</v>
          </cell>
          <cell r="M63">
            <v>46</v>
          </cell>
        </row>
        <row r="64">
          <cell r="H64" t="str">
            <v>105307-CES. RURAL MONTE PATRIA</v>
          </cell>
          <cell r="I64">
            <v>1</v>
          </cell>
          <cell r="J64">
            <v>10</v>
          </cell>
          <cell r="K64">
            <v>14</v>
          </cell>
          <cell r="L64">
            <v>2</v>
          </cell>
          <cell r="M64">
            <v>27</v>
          </cell>
        </row>
        <row r="65">
          <cell r="H65" t="str">
            <v>105311-CES. RURAL CHAÑARAL ALTO</v>
          </cell>
          <cell r="I65">
            <v>27</v>
          </cell>
          <cell r="J65">
            <v>27</v>
          </cell>
          <cell r="K65">
            <v>3</v>
          </cell>
          <cell r="L65">
            <v>3</v>
          </cell>
          <cell r="M65">
            <v>3</v>
          </cell>
        </row>
        <row r="66">
          <cell r="H66" t="str">
            <v>105312-CES. RURAL CAREN</v>
          </cell>
          <cell r="I66">
            <v>3</v>
          </cell>
          <cell r="J66">
            <v>2</v>
          </cell>
          <cell r="K66">
            <v>6</v>
          </cell>
          <cell r="L66">
            <v>6</v>
          </cell>
          <cell r="M66">
            <v>14</v>
          </cell>
        </row>
        <row r="67">
          <cell r="H67" t="str">
            <v>105318-CES. RURAL EL PALQUI</v>
          </cell>
          <cell r="I67">
            <v>14</v>
          </cell>
          <cell r="J67">
            <v>14</v>
          </cell>
          <cell r="K67">
            <v>2</v>
          </cell>
          <cell r="L67">
            <v>2</v>
          </cell>
          <cell r="M67">
            <v>2</v>
          </cell>
        </row>
        <row r="68">
          <cell r="H68" t="str">
            <v>04304-PUNITAQUI</v>
          </cell>
          <cell r="I68">
            <v>2</v>
          </cell>
          <cell r="J68">
            <v>2</v>
          </cell>
          <cell r="K68">
            <v>2</v>
          </cell>
          <cell r="L68">
            <v>10</v>
          </cell>
          <cell r="M68">
            <v>10</v>
          </cell>
        </row>
        <row r="69">
          <cell r="H69" t="str">
            <v>105308-CES. RURAL PUNITAQUI</v>
          </cell>
          <cell r="I69">
            <v>10</v>
          </cell>
          <cell r="J69">
            <v>10</v>
          </cell>
          <cell r="K69">
            <v>10</v>
          </cell>
          <cell r="L69">
            <v>10</v>
          </cell>
          <cell r="M69">
            <v>10</v>
          </cell>
        </row>
        <row r="70">
          <cell r="H70" t="str">
            <v>04305-RIO HURTADO</v>
          </cell>
          <cell r="I70">
            <v>10</v>
          </cell>
          <cell r="J70">
            <v>10</v>
          </cell>
          <cell r="K70">
            <v>1</v>
          </cell>
          <cell r="L70">
            <v>1</v>
          </cell>
          <cell r="M70">
            <v>2</v>
          </cell>
        </row>
        <row r="71">
          <cell r="H71" t="str">
            <v>105310-CES. RURAL PICHASCA</v>
          </cell>
          <cell r="I71">
            <v>2</v>
          </cell>
          <cell r="J71">
            <v>2</v>
          </cell>
          <cell r="K71">
            <v>1</v>
          </cell>
          <cell r="L71">
            <v>1</v>
          </cell>
          <cell r="M71">
            <v>1</v>
          </cell>
        </row>
        <row r="72">
          <cell r="H72" t="str">
            <v>105503-P.S.R. TABAQUEROS</v>
          </cell>
          <cell r="I72">
            <v>1</v>
          </cell>
          <cell r="J72">
            <v>1</v>
          </cell>
          <cell r="K72">
            <v>1</v>
          </cell>
          <cell r="L72">
            <v>1</v>
          </cell>
          <cell r="M72">
            <v>1</v>
          </cell>
        </row>
        <row r="73">
          <cell r="H73" t="str">
            <v>Total general</v>
          </cell>
          <cell r="I73">
            <v>166</v>
          </cell>
          <cell r="J73">
            <v>167</v>
          </cell>
          <cell r="K73">
            <v>288</v>
          </cell>
          <cell r="L73">
            <v>272</v>
          </cell>
          <cell r="M73">
            <v>893</v>
          </cell>
        </row>
      </sheetData>
      <sheetData sheetId="27"/>
      <sheetData sheetId="2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154</v>
          </cell>
          <cell r="M5">
            <v>712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106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103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111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129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108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108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</v>
          </cell>
          <cell r="K12">
            <v>4</v>
          </cell>
          <cell r="L12">
            <v>3</v>
          </cell>
          <cell r="M12">
            <v>8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>
            <v>2</v>
          </cell>
          <cell r="L13">
            <v>2</v>
          </cell>
          <cell r="M13">
            <v>3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  <cell r="K14">
            <v>2</v>
          </cell>
          <cell r="L14">
            <v>2</v>
          </cell>
          <cell r="M14">
            <v>6</v>
          </cell>
        </row>
        <row r="15">
          <cell r="H15" t="str">
            <v>105499-P.S.R. LAMBERT</v>
          </cell>
          <cell r="I15">
            <v>6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>
            <v>10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>
            <v>2</v>
          </cell>
          <cell r="M17">
            <v>6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>
            <v>12</v>
          </cell>
        </row>
        <row r="19">
          <cell r="H19" t="str">
            <v>04102-COQUIMBO</v>
          </cell>
          <cell r="I19">
            <v>201</v>
          </cell>
          <cell r="J19">
            <v>141</v>
          </cell>
          <cell r="K19">
            <v>215</v>
          </cell>
          <cell r="L19">
            <v>122</v>
          </cell>
          <cell r="M19">
            <v>679</v>
          </cell>
        </row>
        <row r="20">
          <cell r="H20" t="str">
            <v>105303-CES. SAN JUAN</v>
          </cell>
          <cell r="I20">
            <v>29</v>
          </cell>
          <cell r="J20">
            <v>23</v>
          </cell>
          <cell r="K20">
            <v>27</v>
          </cell>
          <cell r="L20">
            <v>9</v>
          </cell>
          <cell r="M20">
            <v>88</v>
          </cell>
        </row>
        <row r="21">
          <cell r="H21" t="str">
            <v>105304-CES. SANTA CECILIA</v>
          </cell>
          <cell r="I21">
            <v>42</v>
          </cell>
          <cell r="J21">
            <v>22</v>
          </cell>
          <cell r="K21">
            <v>39</v>
          </cell>
          <cell r="L21">
            <v>26</v>
          </cell>
          <cell r="M21">
            <v>129</v>
          </cell>
        </row>
        <row r="22">
          <cell r="H22" t="str">
            <v>105305-CES. TIERRAS BLANCAS</v>
          </cell>
          <cell r="I22">
            <v>59</v>
          </cell>
          <cell r="J22">
            <v>44</v>
          </cell>
          <cell r="K22">
            <v>64</v>
          </cell>
          <cell r="L22">
            <v>32</v>
          </cell>
          <cell r="M22">
            <v>199</v>
          </cell>
        </row>
        <row r="23">
          <cell r="H23" t="str">
            <v>105321-CES. RURAL  TONGOY</v>
          </cell>
          <cell r="I23">
            <v>8</v>
          </cell>
          <cell r="J23">
            <v>5</v>
          </cell>
          <cell r="K23">
            <v>5</v>
          </cell>
          <cell r="L23">
            <v>6</v>
          </cell>
          <cell r="M23">
            <v>24</v>
          </cell>
        </row>
        <row r="24">
          <cell r="H24" t="str">
            <v>105323-CES. DR. SERGIO AGUILAR</v>
          </cell>
          <cell r="I24">
            <v>45</v>
          </cell>
          <cell r="J24">
            <v>29</v>
          </cell>
          <cell r="K24">
            <v>61</v>
          </cell>
          <cell r="L24">
            <v>39</v>
          </cell>
          <cell r="M24">
            <v>174</v>
          </cell>
        </row>
        <row r="25">
          <cell r="H25" t="str">
            <v>105405-P.S.R. GUANAQUEROS</v>
          </cell>
          <cell r="I25">
            <v>2</v>
          </cell>
          <cell r="J25">
            <v>2</v>
          </cell>
          <cell r="K25">
            <v>2</v>
          </cell>
          <cell r="L25">
            <v>2</v>
          </cell>
          <cell r="M25">
            <v>4</v>
          </cell>
        </row>
        <row r="26">
          <cell r="H26" t="str">
            <v>105406-P.S.R. PAN DE AZUCAR</v>
          </cell>
          <cell r="I26">
            <v>7</v>
          </cell>
          <cell r="J26">
            <v>6</v>
          </cell>
          <cell r="K26">
            <v>4</v>
          </cell>
          <cell r="L26">
            <v>2</v>
          </cell>
          <cell r="M26">
            <v>19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  <cell r="K27">
            <v>1</v>
          </cell>
          <cell r="L27">
            <v>1</v>
          </cell>
          <cell r="M27">
            <v>2</v>
          </cell>
        </row>
        <row r="28">
          <cell r="H28" t="str">
            <v>105705-CECOF EL ALBA</v>
          </cell>
          <cell r="I28">
            <v>6</v>
          </cell>
          <cell r="J28">
            <v>5</v>
          </cell>
          <cell r="K28">
            <v>3</v>
          </cell>
          <cell r="L28">
            <v>2</v>
          </cell>
          <cell r="M28">
            <v>16</v>
          </cell>
        </row>
        <row r="29">
          <cell r="H29" t="str">
            <v>200273-CECOF PUNTA MIRA</v>
          </cell>
          <cell r="I29">
            <v>2</v>
          </cell>
          <cell r="J29">
            <v>7</v>
          </cell>
          <cell r="K29">
            <v>9</v>
          </cell>
          <cell r="L29">
            <v>6</v>
          </cell>
          <cell r="M29">
            <v>24</v>
          </cell>
        </row>
        <row r="30">
          <cell r="H30" t="str">
            <v>04103-ANDACOLLO</v>
          </cell>
          <cell r="I30">
            <v>6</v>
          </cell>
          <cell r="J30">
            <v>3</v>
          </cell>
          <cell r="K30">
            <v>9</v>
          </cell>
          <cell r="L30">
            <v>9</v>
          </cell>
          <cell r="M30">
            <v>27</v>
          </cell>
        </row>
        <row r="31">
          <cell r="H31" t="str">
            <v>105106-HOSPITAL ANDACOLLO</v>
          </cell>
          <cell r="I31">
            <v>6</v>
          </cell>
          <cell r="J31">
            <v>3</v>
          </cell>
          <cell r="K31">
            <v>9</v>
          </cell>
          <cell r="L31">
            <v>9</v>
          </cell>
          <cell r="M31">
            <v>27</v>
          </cell>
        </row>
        <row r="32">
          <cell r="H32" t="str">
            <v>04104-LA HIGUERA</v>
          </cell>
          <cell r="I32">
            <v>1</v>
          </cell>
          <cell r="J32">
            <v>3</v>
          </cell>
          <cell r="K32">
            <v>5</v>
          </cell>
          <cell r="L32">
            <v>1</v>
          </cell>
          <cell r="M32">
            <v>10</v>
          </cell>
        </row>
        <row r="33">
          <cell r="H33" t="str">
            <v>105314-CES. LA HIGUERA</v>
          </cell>
          <cell r="I33">
            <v>10</v>
          </cell>
          <cell r="J33">
            <v>10</v>
          </cell>
          <cell r="K33">
            <v>2</v>
          </cell>
          <cell r="L33">
            <v>2</v>
          </cell>
          <cell r="M33">
            <v>2</v>
          </cell>
        </row>
        <row r="34">
          <cell r="H34" t="str">
            <v xml:space="preserve">105500-P.S.R. CALETA HORNOS        </v>
          </cell>
          <cell r="I34">
            <v>2</v>
          </cell>
          <cell r="J34">
            <v>2</v>
          </cell>
          <cell r="K34">
            <v>2</v>
          </cell>
          <cell r="L34">
            <v>2</v>
          </cell>
          <cell r="M34">
            <v>2</v>
          </cell>
        </row>
        <row r="35">
          <cell r="H35" t="str">
            <v>105505-P.S.R. LOS CHOROS</v>
          </cell>
          <cell r="I35">
            <v>2</v>
          </cell>
          <cell r="J35">
            <v>1</v>
          </cell>
          <cell r="K35">
            <v>1</v>
          </cell>
          <cell r="L35">
            <v>1</v>
          </cell>
          <cell r="M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1</v>
          </cell>
          <cell r="M36">
            <v>5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15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>
            <v>2</v>
          </cell>
          <cell r="L38">
            <v>3</v>
          </cell>
          <cell r="M38">
            <v>7</v>
          </cell>
        </row>
        <row r="39">
          <cell r="H39" t="str">
            <v>105475-P.S.R. HORCON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1</v>
          </cell>
          <cell r="K40">
            <v>1</v>
          </cell>
          <cell r="L40">
            <v>1</v>
          </cell>
          <cell r="M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>
            <v>1</v>
          </cell>
          <cell r="L41">
            <v>1</v>
          </cell>
          <cell r="M41">
            <v>4</v>
          </cell>
        </row>
        <row r="42">
          <cell r="H42" t="str">
            <v>04106-VICUÑA</v>
          </cell>
          <cell r="I42">
            <v>26</v>
          </cell>
          <cell r="J42">
            <v>15</v>
          </cell>
          <cell r="K42">
            <v>35</v>
          </cell>
          <cell r="L42">
            <v>13</v>
          </cell>
          <cell r="M42">
            <v>89</v>
          </cell>
        </row>
        <row r="43">
          <cell r="H43" t="str">
            <v>105107-HOSPITAL VICUÑA</v>
          </cell>
          <cell r="I43">
            <v>14</v>
          </cell>
          <cell r="J43">
            <v>7</v>
          </cell>
          <cell r="K43">
            <v>28</v>
          </cell>
          <cell r="L43">
            <v>6</v>
          </cell>
          <cell r="M43">
            <v>55</v>
          </cell>
        </row>
        <row r="44">
          <cell r="H44" t="str">
            <v>105467-P.S.R. DIAGUITAS</v>
          </cell>
          <cell r="I44">
            <v>1</v>
          </cell>
          <cell r="J44">
            <v>2</v>
          </cell>
          <cell r="K44">
            <v>2</v>
          </cell>
          <cell r="L44">
            <v>1</v>
          </cell>
          <cell r="M44">
            <v>4</v>
          </cell>
        </row>
        <row r="45">
          <cell r="H45" t="str">
            <v>105468-P.S.R. EL MOLLE</v>
          </cell>
          <cell r="I45">
            <v>1</v>
          </cell>
          <cell r="J45">
            <v>1</v>
          </cell>
          <cell r="K45">
            <v>1</v>
          </cell>
          <cell r="L45">
            <v>1</v>
          </cell>
          <cell r="M45">
            <v>2</v>
          </cell>
        </row>
        <row r="46">
          <cell r="H46" t="str">
            <v>105469-P.S.R. EL TAMBO</v>
          </cell>
          <cell r="I46">
            <v>2</v>
          </cell>
          <cell r="J46">
            <v>3</v>
          </cell>
          <cell r="K46">
            <v>3</v>
          </cell>
          <cell r="L46">
            <v>1</v>
          </cell>
          <cell r="M46">
            <v>6</v>
          </cell>
        </row>
        <row r="47">
          <cell r="H47" t="str">
            <v>105471-P.S.R. PERALILLO</v>
          </cell>
          <cell r="I47">
            <v>6</v>
          </cell>
          <cell r="J47">
            <v>6</v>
          </cell>
          <cell r="K47">
            <v>2</v>
          </cell>
          <cell r="L47">
            <v>2</v>
          </cell>
          <cell r="M47">
            <v>4</v>
          </cell>
        </row>
        <row r="48">
          <cell r="H48" t="str">
            <v>105472-P.S.R. RIVADAVIA</v>
          </cell>
          <cell r="I48">
            <v>2</v>
          </cell>
          <cell r="J48">
            <v>1</v>
          </cell>
          <cell r="K48">
            <v>2</v>
          </cell>
          <cell r="L48">
            <v>2</v>
          </cell>
          <cell r="M48">
            <v>5</v>
          </cell>
        </row>
        <row r="49">
          <cell r="H49" t="str">
            <v>105473-P.S.R. TALCUNA</v>
          </cell>
          <cell r="I49">
            <v>2</v>
          </cell>
          <cell r="J49">
            <v>1</v>
          </cell>
          <cell r="K49">
            <v>1</v>
          </cell>
          <cell r="L49">
            <v>1</v>
          </cell>
          <cell r="M49">
            <v>4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  <cell r="K50">
            <v>1</v>
          </cell>
          <cell r="L50">
            <v>1</v>
          </cell>
          <cell r="M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2</v>
          </cell>
          <cell r="L51">
            <v>2</v>
          </cell>
          <cell r="M51">
            <v>8</v>
          </cell>
        </row>
        <row r="52">
          <cell r="H52" t="str">
            <v>04201-ILLAPEL</v>
          </cell>
          <cell r="I52">
            <v>15</v>
          </cell>
          <cell r="J52">
            <v>22</v>
          </cell>
          <cell r="K52">
            <v>32</v>
          </cell>
          <cell r="L52">
            <v>16</v>
          </cell>
          <cell r="M52">
            <v>85</v>
          </cell>
        </row>
        <row r="53">
          <cell r="H53" t="str">
            <v>105103-HOSPITAL ILLAPEL</v>
          </cell>
          <cell r="I53">
            <v>5</v>
          </cell>
          <cell r="J53">
            <v>13</v>
          </cell>
          <cell r="K53">
            <v>14</v>
          </cell>
          <cell r="L53">
            <v>9</v>
          </cell>
          <cell r="M53">
            <v>41</v>
          </cell>
        </row>
        <row r="54">
          <cell r="H54" t="str">
            <v>105326-CESFAM SAN RAFAEL</v>
          </cell>
          <cell r="I54">
            <v>41</v>
          </cell>
          <cell r="J54">
            <v>5</v>
          </cell>
          <cell r="K54">
            <v>14</v>
          </cell>
          <cell r="L54">
            <v>4</v>
          </cell>
          <cell r="M54">
            <v>23</v>
          </cell>
        </row>
        <row r="55">
          <cell r="H55" t="str">
            <v xml:space="preserve">105443-P.S.R. CARCAMO                   </v>
          </cell>
          <cell r="I55">
            <v>1</v>
          </cell>
          <cell r="J55">
            <v>1</v>
          </cell>
          <cell r="K55">
            <v>1</v>
          </cell>
          <cell r="L55">
            <v>1</v>
          </cell>
          <cell r="M55">
            <v>1</v>
          </cell>
        </row>
        <row r="56">
          <cell r="H56" t="str">
            <v>105445-P.S.R. LIMAHUIDA</v>
          </cell>
          <cell r="I56">
            <v>1</v>
          </cell>
          <cell r="J56">
            <v>1</v>
          </cell>
          <cell r="K56">
            <v>1</v>
          </cell>
          <cell r="L56">
            <v>1</v>
          </cell>
          <cell r="M56">
            <v>3</v>
          </cell>
        </row>
        <row r="57">
          <cell r="H57" t="str">
            <v>105446-P.S.R. MATANCILLA</v>
          </cell>
          <cell r="I57">
            <v>1</v>
          </cell>
          <cell r="J57">
            <v>1</v>
          </cell>
          <cell r="K57">
            <v>1</v>
          </cell>
          <cell r="L57">
            <v>1</v>
          </cell>
          <cell r="M57">
            <v>1</v>
          </cell>
        </row>
        <row r="58">
          <cell r="H58" t="str">
            <v>105447-P.S.R. PERALILLO</v>
          </cell>
          <cell r="I58">
            <v>1</v>
          </cell>
          <cell r="J58">
            <v>1</v>
          </cell>
          <cell r="K58">
            <v>1</v>
          </cell>
          <cell r="L58">
            <v>1</v>
          </cell>
          <cell r="M58">
            <v>1</v>
          </cell>
        </row>
        <row r="59">
          <cell r="H59" t="str">
            <v>105448-P.S.R. SANTA VIRGINIA</v>
          </cell>
          <cell r="I59">
            <v>2</v>
          </cell>
          <cell r="J59">
            <v>2</v>
          </cell>
          <cell r="K59">
            <v>2</v>
          </cell>
          <cell r="L59">
            <v>2</v>
          </cell>
          <cell r="M59">
            <v>2</v>
          </cell>
        </row>
        <row r="60">
          <cell r="H60" t="str">
            <v>105486-P.S.R. TUNGA SUR</v>
          </cell>
          <cell r="I60">
            <v>2</v>
          </cell>
          <cell r="J60">
            <v>2</v>
          </cell>
          <cell r="K60">
            <v>1</v>
          </cell>
          <cell r="L60">
            <v>1</v>
          </cell>
          <cell r="M60">
            <v>2</v>
          </cell>
        </row>
        <row r="61">
          <cell r="H61" t="str">
            <v>105487-P.S.R. CAÑAS UNO</v>
          </cell>
          <cell r="I61">
            <v>2</v>
          </cell>
          <cell r="J61">
            <v>3</v>
          </cell>
          <cell r="K61">
            <v>3</v>
          </cell>
          <cell r="L61">
            <v>3</v>
          </cell>
          <cell r="M61">
            <v>8</v>
          </cell>
        </row>
        <row r="62">
          <cell r="H62" t="str">
            <v>105504-P.S.R. SOCAVON</v>
          </cell>
          <cell r="I62">
            <v>2</v>
          </cell>
          <cell r="J62">
            <v>2</v>
          </cell>
          <cell r="K62">
            <v>2</v>
          </cell>
          <cell r="L62">
            <v>1</v>
          </cell>
          <cell r="M62">
            <v>3</v>
          </cell>
        </row>
        <row r="63">
          <cell r="H63" t="str">
            <v>04202-CANELA</v>
          </cell>
          <cell r="I63">
            <v>10</v>
          </cell>
          <cell r="J63">
            <v>6</v>
          </cell>
          <cell r="K63">
            <v>5</v>
          </cell>
          <cell r="L63">
            <v>5</v>
          </cell>
          <cell r="M63">
            <v>26</v>
          </cell>
        </row>
        <row r="64">
          <cell r="H64" t="str">
            <v>105309-CES. RURAL CANELA</v>
          </cell>
          <cell r="I64">
            <v>8</v>
          </cell>
          <cell r="J64">
            <v>5</v>
          </cell>
          <cell r="K64">
            <v>4</v>
          </cell>
          <cell r="L64">
            <v>5</v>
          </cell>
          <cell r="M64">
            <v>22</v>
          </cell>
        </row>
        <row r="65">
          <cell r="H65" t="str">
            <v xml:space="preserve">105450-P.S.R. MINCHA NORTE            </v>
          </cell>
          <cell r="I65">
            <v>22</v>
          </cell>
          <cell r="J65">
            <v>1</v>
          </cell>
          <cell r="K65">
            <v>1</v>
          </cell>
          <cell r="L65">
            <v>1</v>
          </cell>
          <cell r="M65">
            <v>1</v>
          </cell>
        </row>
        <row r="66">
          <cell r="H66" t="str">
            <v>105484-P.S.R. HUENTELAUQUEN</v>
          </cell>
          <cell r="I66">
            <v>1</v>
          </cell>
          <cell r="J66">
            <v>1</v>
          </cell>
          <cell r="K66">
            <v>1</v>
          </cell>
          <cell r="L66">
            <v>1</v>
          </cell>
          <cell r="M66">
            <v>2</v>
          </cell>
        </row>
        <row r="67">
          <cell r="H67" t="str">
            <v>105488-P.S.R. ESPIRITU SANTO</v>
          </cell>
          <cell r="I67">
            <v>1</v>
          </cell>
          <cell r="J67">
            <v>1</v>
          </cell>
          <cell r="K67">
            <v>1</v>
          </cell>
          <cell r="L67">
            <v>1</v>
          </cell>
          <cell r="M67">
            <v>1</v>
          </cell>
        </row>
        <row r="68">
          <cell r="H68" t="str">
            <v>04203-LOS VILOS</v>
          </cell>
          <cell r="I68">
            <v>20</v>
          </cell>
          <cell r="J68">
            <v>21</v>
          </cell>
          <cell r="K68">
            <v>10</v>
          </cell>
          <cell r="L68">
            <v>11</v>
          </cell>
          <cell r="M68">
            <v>62</v>
          </cell>
        </row>
        <row r="69">
          <cell r="H69" t="str">
            <v>105108-HOSPITAL LOS VILOS</v>
          </cell>
          <cell r="I69">
            <v>14</v>
          </cell>
          <cell r="J69">
            <v>17</v>
          </cell>
          <cell r="K69">
            <v>9</v>
          </cell>
          <cell r="L69">
            <v>10</v>
          </cell>
          <cell r="M69">
            <v>50</v>
          </cell>
        </row>
        <row r="70">
          <cell r="H70" t="str">
            <v xml:space="preserve">105478-P.S.R. CAIMANES                   </v>
          </cell>
          <cell r="I70">
            <v>2</v>
          </cell>
          <cell r="J70">
            <v>4</v>
          </cell>
          <cell r="K70">
            <v>1</v>
          </cell>
          <cell r="L70">
            <v>1</v>
          </cell>
          <cell r="M70">
            <v>7</v>
          </cell>
        </row>
        <row r="71">
          <cell r="H71" t="str">
            <v>105480-P.S.R. QUILIMARI</v>
          </cell>
          <cell r="I71">
            <v>3</v>
          </cell>
          <cell r="J71">
            <v>3</v>
          </cell>
          <cell r="K71">
            <v>3</v>
          </cell>
          <cell r="L71">
            <v>1</v>
          </cell>
          <cell r="M71">
            <v>4</v>
          </cell>
        </row>
        <row r="72">
          <cell r="H72" t="str">
            <v>105511-P.S.R. LOS CONDORES</v>
          </cell>
          <cell r="I72">
            <v>1</v>
          </cell>
          <cell r="J72">
            <v>1</v>
          </cell>
          <cell r="K72">
            <v>1</v>
          </cell>
          <cell r="L72">
            <v>1</v>
          </cell>
          <cell r="M72">
            <v>1</v>
          </cell>
        </row>
        <row r="73">
          <cell r="H73" t="str">
            <v>04204-SALAMANCA</v>
          </cell>
          <cell r="I73">
            <v>25</v>
          </cell>
          <cell r="J73">
            <v>19</v>
          </cell>
          <cell r="K73">
            <v>27</v>
          </cell>
          <cell r="L73">
            <v>12</v>
          </cell>
          <cell r="M73">
            <v>83</v>
          </cell>
        </row>
        <row r="74">
          <cell r="H74" t="str">
            <v>105104-HOSPITAL SALAMANCA</v>
          </cell>
          <cell r="I74">
            <v>12</v>
          </cell>
          <cell r="J74">
            <v>12</v>
          </cell>
          <cell r="K74">
            <v>16</v>
          </cell>
          <cell r="L74">
            <v>6</v>
          </cell>
          <cell r="M74">
            <v>46</v>
          </cell>
        </row>
        <row r="75">
          <cell r="H75" t="str">
            <v xml:space="preserve">105452-P.S.R. CUNCUMEN                 </v>
          </cell>
          <cell r="I75">
            <v>6</v>
          </cell>
          <cell r="J75">
            <v>5</v>
          </cell>
          <cell r="K75">
            <v>5</v>
          </cell>
          <cell r="L75">
            <v>4</v>
          </cell>
          <cell r="M75">
            <v>20</v>
          </cell>
        </row>
        <row r="76">
          <cell r="H76" t="str">
            <v>105455-P.S.R. CHILLEPIN</v>
          </cell>
          <cell r="I76">
            <v>2</v>
          </cell>
          <cell r="J76">
            <v>2</v>
          </cell>
          <cell r="K76">
            <v>2</v>
          </cell>
          <cell r="L76">
            <v>2</v>
          </cell>
          <cell r="M76">
            <v>2</v>
          </cell>
        </row>
        <row r="77">
          <cell r="H77" t="str">
            <v>105456-P.S.R. LLIMPO</v>
          </cell>
          <cell r="I77">
            <v>3</v>
          </cell>
          <cell r="J77">
            <v>3</v>
          </cell>
          <cell r="K77">
            <v>2</v>
          </cell>
          <cell r="L77">
            <v>2</v>
          </cell>
          <cell r="M77">
            <v>5</v>
          </cell>
        </row>
        <row r="78">
          <cell r="H78" t="str">
            <v>105458-P.S.R. TAHUINCO</v>
          </cell>
          <cell r="I78">
            <v>5</v>
          </cell>
          <cell r="J78">
            <v>1</v>
          </cell>
          <cell r="K78">
            <v>2</v>
          </cell>
          <cell r="L78">
            <v>2</v>
          </cell>
          <cell r="M78">
            <v>3</v>
          </cell>
        </row>
        <row r="79">
          <cell r="H79" t="str">
            <v>105491-P.S.R. QUELEN BAJO</v>
          </cell>
          <cell r="I79">
            <v>3</v>
          </cell>
          <cell r="J79">
            <v>3</v>
          </cell>
          <cell r="K79">
            <v>3</v>
          </cell>
          <cell r="L79">
            <v>1</v>
          </cell>
          <cell r="M79">
            <v>1</v>
          </cell>
        </row>
        <row r="80">
          <cell r="H80" t="str">
            <v>105501-P.S.R. ARBOLEDA GRANDE</v>
          </cell>
          <cell r="I80">
            <v>2</v>
          </cell>
          <cell r="J80">
            <v>1</v>
          </cell>
          <cell r="K80">
            <v>2</v>
          </cell>
          <cell r="L80">
            <v>1</v>
          </cell>
          <cell r="M80">
            <v>6</v>
          </cell>
        </row>
        <row r="81">
          <cell r="H81" t="str">
            <v>04301-OVALLE</v>
          </cell>
          <cell r="I81">
            <v>106</v>
          </cell>
          <cell r="J81">
            <v>95</v>
          </cell>
          <cell r="K81">
            <v>97</v>
          </cell>
          <cell r="L81">
            <v>83</v>
          </cell>
          <cell r="M81">
            <v>381</v>
          </cell>
        </row>
        <row r="82">
          <cell r="H82" t="str">
            <v>105315-CES. RURAL C. DE TAMAYA</v>
          </cell>
          <cell r="I82">
            <v>6</v>
          </cell>
          <cell r="J82">
            <v>4</v>
          </cell>
          <cell r="K82">
            <v>6</v>
          </cell>
          <cell r="L82">
            <v>3</v>
          </cell>
          <cell r="M82">
            <v>19</v>
          </cell>
        </row>
        <row r="83">
          <cell r="H83" t="str">
            <v>105317-CES. JORGE JORDAN D.</v>
          </cell>
          <cell r="I83">
            <v>26</v>
          </cell>
          <cell r="J83">
            <v>24</v>
          </cell>
          <cell r="K83">
            <v>27</v>
          </cell>
          <cell r="L83">
            <v>16</v>
          </cell>
          <cell r="M83">
            <v>93</v>
          </cell>
        </row>
        <row r="84">
          <cell r="H84" t="str">
            <v>105322-CES. MARCOS MACUADA</v>
          </cell>
          <cell r="I84">
            <v>47</v>
          </cell>
          <cell r="J84">
            <v>46</v>
          </cell>
          <cell r="K84">
            <v>45</v>
          </cell>
          <cell r="L84">
            <v>40</v>
          </cell>
          <cell r="M84">
            <v>178</v>
          </cell>
        </row>
        <row r="85">
          <cell r="H85" t="str">
            <v>105324-CES. SOTAQUI</v>
          </cell>
          <cell r="I85">
            <v>8</v>
          </cell>
          <cell r="J85">
            <v>2</v>
          </cell>
          <cell r="K85">
            <v>3</v>
          </cell>
          <cell r="L85">
            <v>7</v>
          </cell>
          <cell r="M85">
            <v>20</v>
          </cell>
        </row>
        <row r="86">
          <cell r="H86" t="str">
            <v>105415-P.S.R. BARRAZA</v>
          </cell>
          <cell r="I86">
            <v>20</v>
          </cell>
          <cell r="J86">
            <v>1</v>
          </cell>
          <cell r="K86">
            <v>1</v>
          </cell>
          <cell r="L86">
            <v>1</v>
          </cell>
          <cell r="M86">
            <v>1</v>
          </cell>
        </row>
        <row r="87">
          <cell r="H87" t="str">
            <v xml:space="preserve">105416-P.S.R. CAMARICO                  </v>
          </cell>
          <cell r="I87">
            <v>1</v>
          </cell>
          <cell r="J87">
            <v>1</v>
          </cell>
          <cell r="K87">
            <v>2</v>
          </cell>
          <cell r="L87">
            <v>1</v>
          </cell>
          <cell r="M87">
            <v>3</v>
          </cell>
        </row>
        <row r="88">
          <cell r="H88" t="str">
            <v>105417-P.S.R. ALCONES BAJOS</v>
          </cell>
          <cell r="I88">
            <v>1</v>
          </cell>
          <cell r="J88">
            <v>1</v>
          </cell>
          <cell r="K88">
            <v>2</v>
          </cell>
          <cell r="L88">
            <v>1</v>
          </cell>
          <cell r="M88">
            <v>4</v>
          </cell>
        </row>
        <row r="89">
          <cell r="H89" t="str">
            <v>105420-P.S.R. LIMARI</v>
          </cell>
          <cell r="I89">
            <v>2</v>
          </cell>
          <cell r="J89">
            <v>1</v>
          </cell>
          <cell r="K89">
            <v>1</v>
          </cell>
          <cell r="L89">
            <v>1</v>
          </cell>
          <cell r="M89">
            <v>4</v>
          </cell>
        </row>
        <row r="90">
          <cell r="H90" t="str">
            <v>105422-P.S.R. HORNILLOS</v>
          </cell>
          <cell r="I90">
            <v>4</v>
          </cell>
          <cell r="J90">
            <v>4</v>
          </cell>
          <cell r="K90">
            <v>4</v>
          </cell>
          <cell r="L90">
            <v>1</v>
          </cell>
          <cell r="M90">
            <v>1</v>
          </cell>
        </row>
        <row r="91">
          <cell r="H91" t="str">
            <v>105507-P.S.R. HUAMALATA</v>
          </cell>
          <cell r="I91">
            <v>1</v>
          </cell>
          <cell r="J91">
            <v>3</v>
          </cell>
          <cell r="K91">
            <v>2</v>
          </cell>
          <cell r="L91">
            <v>1</v>
          </cell>
          <cell r="M91">
            <v>7</v>
          </cell>
        </row>
        <row r="92">
          <cell r="H92" t="str">
            <v>105510-P.S.R. RECOLETA</v>
          </cell>
          <cell r="I92">
            <v>1</v>
          </cell>
          <cell r="J92">
            <v>1</v>
          </cell>
          <cell r="K92">
            <v>1</v>
          </cell>
          <cell r="L92">
            <v>1</v>
          </cell>
          <cell r="M92">
            <v>2</v>
          </cell>
        </row>
        <row r="93">
          <cell r="H93" t="str">
            <v>105722-CECOF SAN JOSE DE LA DEHESA</v>
          </cell>
          <cell r="I93">
            <v>7</v>
          </cell>
          <cell r="J93">
            <v>6</v>
          </cell>
          <cell r="K93">
            <v>4</v>
          </cell>
          <cell r="L93">
            <v>3</v>
          </cell>
          <cell r="M93">
            <v>20</v>
          </cell>
        </row>
        <row r="94">
          <cell r="H94" t="str">
            <v>105723-CECOF LIMARI</v>
          </cell>
          <cell r="I94">
            <v>5</v>
          </cell>
          <cell r="J94">
            <v>6</v>
          </cell>
          <cell r="K94">
            <v>3</v>
          </cell>
          <cell r="L94">
            <v>3</v>
          </cell>
          <cell r="M94">
            <v>17</v>
          </cell>
        </row>
        <row r="95">
          <cell r="H95" t="str">
            <v>200258-CECOF LOS COPIHUES</v>
          </cell>
          <cell r="I95">
            <v>2</v>
          </cell>
          <cell r="J95">
            <v>2</v>
          </cell>
          <cell r="K95">
            <v>2</v>
          </cell>
          <cell r="L95">
            <v>6</v>
          </cell>
          <cell r="M95">
            <v>12</v>
          </cell>
        </row>
        <row r="96">
          <cell r="H96" t="str">
            <v>04302-COMBARBALÁ</v>
          </cell>
          <cell r="I96">
            <v>6</v>
          </cell>
          <cell r="J96">
            <v>3</v>
          </cell>
          <cell r="K96">
            <v>6</v>
          </cell>
          <cell r="L96">
            <v>7</v>
          </cell>
          <cell r="M96">
            <v>22</v>
          </cell>
        </row>
        <row r="97">
          <cell r="H97" t="str">
            <v>105105-HOSPITAL COMBARBALA</v>
          </cell>
          <cell r="I97">
            <v>3</v>
          </cell>
          <cell r="J97">
            <v>1</v>
          </cell>
          <cell r="K97">
            <v>6</v>
          </cell>
          <cell r="L97">
            <v>6</v>
          </cell>
          <cell r="M97">
            <v>16</v>
          </cell>
        </row>
        <row r="98">
          <cell r="H98" t="str">
            <v xml:space="preserve">105459-P.S.R. BARRANCAS                </v>
          </cell>
          <cell r="I98">
            <v>1</v>
          </cell>
          <cell r="J98">
            <v>1</v>
          </cell>
          <cell r="K98">
            <v>1</v>
          </cell>
          <cell r="L98">
            <v>1</v>
          </cell>
          <cell r="M98">
            <v>2</v>
          </cell>
        </row>
        <row r="99">
          <cell r="H99" t="str">
            <v>105460-P.S.R. COGOTI 18</v>
          </cell>
          <cell r="I99">
            <v>1</v>
          </cell>
          <cell r="J99">
            <v>1</v>
          </cell>
          <cell r="K99">
            <v>1</v>
          </cell>
          <cell r="L99">
            <v>1</v>
          </cell>
          <cell r="M99">
            <v>1</v>
          </cell>
        </row>
        <row r="100">
          <cell r="H100" t="str">
            <v>105463-P.S.R. QUILITAPIA</v>
          </cell>
          <cell r="I100">
            <v>1</v>
          </cell>
          <cell r="J100">
            <v>1</v>
          </cell>
          <cell r="K100">
            <v>1</v>
          </cell>
          <cell r="L100">
            <v>1</v>
          </cell>
          <cell r="M100">
            <v>1</v>
          </cell>
        </row>
        <row r="101">
          <cell r="H101" t="str">
            <v>105465-P.S.R. RAMADILLA</v>
          </cell>
          <cell r="I101">
            <v>1</v>
          </cell>
          <cell r="J101">
            <v>1</v>
          </cell>
          <cell r="K101">
            <v>1</v>
          </cell>
          <cell r="L101">
            <v>1</v>
          </cell>
          <cell r="M101">
            <v>1</v>
          </cell>
        </row>
        <row r="102">
          <cell r="H102" t="str">
            <v>105466-P.S.R. VALLE HERMOSO</v>
          </cell>
          <cell r="I102">
            <v>1</v>
          </cell>
          <cell r="J102">
            <v>1</v>
          </cell>
          <cell r="K102">
            <v>1</v>
          </cell>
          <cell r="L102">
            <v>1</v>
          </cell>
          <cell r="M102">
            <v>1</v>
          </cell>
        </row>
        <row r="103">
          <cell r="H103" t="str">
            <v>04304-MONTE PATRIA</v>
          </cell>
          <cell r="I103">
            <v>23</v>
          </cell>
          <cell r="J103">
            <v>18</v>
          </cell>
          <cell r="K103">
            <v>36</v>
          </cell>
          <cell r="L103">
            <v>30</v>
          </cell>
          <cell r="M103">
            <v>107</v>
          </cell>
        </row>
        <row r="104">
          <cell r="H104" t="str">
            <v>105307-CES. RURAL MONTE PATRIA</v>
          </cell>
          <cell r="I104">
            <v>7</v>
          </cell>
          <cell r="J104">
            <v>7</v>
          </cell>
          <cell r="K104">
            <v>14</v>
          </cell>
          <cell r="L104">
            <v>7</v>
          </cell>
          <cell r="M104">
            <v>35</v>
          </cell>
        </row>
        <row r="105">
          <cell r="H105" t="str">
            <v>105311-CES. RURAL CHAÑARAL ALTO</v>
          </cell>
          <cell r="I105">
            <v>5</v>
          </cell>
          <cell r="J105">
            <v>2</v>
          </cell>
          <cell r="K105">
            <v>4</v>
          </cell>
          <cell r="L105">
            <v>5</v>
          </cell>
          <cell r="M105">
            <v>16</v>
          </cell>
        </row>
        <row r="106">
          <cell r="H106" t="str">
            <v>105312-CES. RURAL CAREN</v>
          </cell>
          <cell r="I106">
            <v>3</v>
          </cell>
          <cell r="J106">
            <v>3</v>
          </cell>
          <cell r="K106">
            <v>3</v>
          </cell>
          <cell r="L106">
            <v>2</v>
          </cell>
          <cell r="M106">
            <v>5</v>
          </cell>
        </row>
        <row r="107">
          <cell r="H107" t="str">
            <v>105318-CES. RURAL EL PALQUI</v>
          </cell>
          <cell r="I107">
            <v>7</v>
          </cell>
          <cell r="J107">
            <v>8</v>
          </cell>
          <cell r="K107">
            <v>15</v>
          </cell>
          <cell r="L107">
            <v>10</v>
          </cell>
          <cell r="M107">
            <v>40</v>
          </cell>
        </row>
        <row r="108">
          <cell r="H108" t="str">
            <v>105428-P.S.R. HUATULAME</v>
          </cell>
          <cell r="I108">
            <v>40</v>
          </cell>
          <cell r="J108">
            <v>40</v>
          </cell>
          <cell r="K108">
            <v>1</v>
          </cell>
          <cell r="L108">
            <v>1</v>
          </cell>
          <cell r="M108">
            <v>2</v>
          </cell>
        </row>
        <row r="109">
          <cell r="H109" t="str">
            <v>105430-P.S.R. MIALQUI</v>
          </cell>
          <cell r="I109">
            <v>2</v>
          </cell>
          <cell r="J109">
            <v>2</v>
          </cell>
          <cell r="K109">
            <v>2</v>
          </cell>
          <cell r="L109">
            <v>2</v>
          </cell>
          <cell r="M109">
            <v>2</v>
          </cell>
        </row>
        <row r="110">
          <cell r="H110" t="str">
            <v>105431-P.S.R. PEDREGAL</v>
          </cell>
          <cell r="I110">
            <v>2</v>
          </cell>
          <cell r="J110">
            <v>2</v>
          </cell>
          <cell r="K110">
            <v>2</v>
          </cell>
          <cell r="L110">
            <v>2</v>
          </cell>
          <cell r="M110">
            <v>2</v>
          </cell>
        </row>
        <row r="111">
          <cell r="H111" t="str">
            <v>105432-P.S.R. RAPEL</v>
          </cell>
          <cell r="I111">
            <v>2</v>
          </cell>
          <cell r="J111">
            <v>2</v>
          </cell>
          <cell r="K111">
            <v>1</v>
          </cell>
          <cell r="L111">
            <v>1</v>
          </cell>
          <cell r="M111">
            <v>1</v>
          </cell>
        </row>
        <row r="112">
          <cell r="H112" t="str">
            <v>105435-P.S.R. TULAHUEN</v>
          </cell>
          <cell r="I112">
            <v>1</v>
          </cell>
          <cell r="J112">
            <v>1</v>
          </cell>
          <cell r="K112">
            <v>1</v>
          </cell>
          <cell r="L112">
            <v>1</v>
          </cell>
          <cell r="M112">
            <v>3</v>
          </cell>
        </row>
        <row r="113">
          <cell r="H113" t="str">
            <v>105436-P.S.R. EL MAITEN</v>
          </cell>
          <cell r="I113">
            <v>1</v>
          </cell>
          <cell r="J113">
            <v>1</v>
          </cell>
          <cell r="K113">
            <v>1</v>
          </cell>
          <cell r="L113">
            <v>1</v>
          </cell>
          <cell r="M113">
            <v>1</v>
          </cell>
        </row>
        <row r="114">
          <cell r="H114" t="str">
            <v>04304-PUNITAQUI</v>
          </cell>
          <cell r="I114">
            <v>17</v>
          </cell>
          <cell r="J114">
            <v>11</v>
          </cell>
          <cell r="K114">
            <v>13</v>
          </cell>
          <cell r="L114">
            <v>13</v>
          </cell>
          <cell r="M114">
            <v>54</v>
          </cell>
        </row>
        <row r="115">
          <cell r="H115" t="str">
            <v>105308-CES. RURAL PUNITAQUI</v>
          </cell>
          <cell r="I115">
            <v>17</v>
          </cell>
          <cell r="J115">
            <v>11</v>
          </cell>
          <cell r="K115">
            <v>13</v>
          </cell>
          <cell r="L115">
            <v>13</v>
          </cell>
          <cell r="M115">
            <v>54</v>
          </cell>
        </row>
        <row r="116">
          <cell r="H116" t="str">
            <v>04305-RIO HURTADO</v>
          </cell>
          <cell r="I116">
            <v>4</v>
          </cell>
          <cell r="J116">
            <v>1</v>
          </cell>
          <cell r="K116">
            <v>6</v>
          </cell>
          <cell r="L116">
            <v>1</v>
          </cell>
          <cell r="M116">
            <v>12</v>
          </cell>
        </row>
        <row r="117">
          <cell r="H117" t="str">
            <v>105310-CES. RURAL PICHASCA</v>
          </cell>
          <cell r="I117">
            <v>3</v>
          </cell>
          <cell r="J117">
            <v>1</v>
          </cell>
          <cell r="K117">
            <v>3</v>
          </cell>
          <cell r="L117">
            <v>3</v>
          </cell>
          <cell r="M117">
            <v>7</v>
          </cell>
        </row>
        <row r="118">
          <cell r="H118" t="str">
            <v>105411-P.S.R. LAS BREAS</v>
          </cell>
          <cell r="I118">
            <v>1</v>
          </cell>
          <cell r="J118">
            <v>1</v>
          </cell>
          <cell r="K118">
            <v>1</v>
          </cell>
          <cell r="L118">
            <v>1</v>
          </cell>
          <cell r="M118">
            <v>1</v>
          </cell>
        </row>
        <row r="119">
          <cell r="H119" t="str">
            <v>105413-P.S.R. SAMO ALTO</v>
          </cell>
          <cell r="I119">
            <v>1</v>
          </cell>
          <cell r="J119">
            <v>1</v>
          </cell>
          <cell r="K119">
            <v>2</v>
          </cell>
          <cell r="L119">
            <v>1</v>
          </cell>
          <cell r="M119">
            <v>3</v>
          </cell>
        </row>
        <row r="120">
          <cell r="H120" t="str">
            <v>105414-P.S.R. SERON</v>
          </cell>
          <cell r="I120">
            <v>3</v>
          </cell>
          <cell r="J120">
            <v>3</v>
          </cell>
          <cell r="K120">
            <v>1</v>
          </cell>
          <cell r="L120">
            <v>1</v>
          </cell>
          <cell r="M120">
            <v>1</v>
          </cell>
        </row>
        <row r="121">
          <cell r="H121" t="str">
            <v>Total general</v>
          </cell>
          <cell r="I121">
            <v>670</v>
          </cell>
          <cell r="J121">
            <v>485</v>
          </cell>
          <cell r="K121">
            <v>729</v>
          </cell>
          <cell r="L121">
            <v>480</v>
          </cell>
          <cell r="M121">
            <v>2364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164</v>
          </cell>
          <cell r="M5">
            <v>784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117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116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123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144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118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114</v>
          </cell>
        </row>
        <row r="12">
          <cell r="H12" t="str">
            <v xml:space="preserve">105400-P.S.R. ALGARROBITO            </v>
          </cell>
          <cell r="I12">
            <v>114</v>
          </cell>
          <cell r="J12">
            <v>3</v>
          </cell>
          <cell r="K12">
            <v>4</v>
          </cell>
          <cell r="L12">
            <v>4</v>
          </cell>
          <cell r="M12">
            <v>11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>
            <v>2</v>
          </cell>
          <cell r="L13">
            <v>2</v>
          </cell>
          <cell r="M13">
            <v>3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  <cell r="K14">
            <v>2</v>
          </cell>
          <cell r="L14">
            <v>2</v>
          </cell>
          <cell r="M14">
            <v>6</v>
          </cell>
        </row>
        <row r="15">
          <cell r="H15" t="str">
            <v>105499-P.S.R. LAMBERT</v>
          </cell>
          <cell r="I15">
            <v>6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>
            <v>11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>
            <v>2</v>
          </cell>
          <cell r="M17">
            <v>7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>
            <v>12</v>
          </cell>
        </row>
        <row r="19">
          <cell r="H19" t="str">
            <v>04102-COQUIMBO</v>
          </cell>
          <cell r="I19">
            <v>238</v>
          </cell>
          <cell r="J19">
            <v>188</v>
          </cell>
          <cell r="K19">
            <v>261</v>
          </cell>
          <cell r="L19">
            <v>144</v>
          </cell>
          <cell r="M19">
            <v>831</v>
          </cell>
        </row>
        <row r="20">
          <cell r="H20" t="str">
            <v>105303-CES. SAN JUAN</v>
          </cell>
          <cell r="I20">
            <v>34</v>
          </cell>
          <cell r="J20">
            <v>32</v>
          </cell>
          <cell r="K20">
            <v>34</v>
          </cell>
          <cell r="L20">
            <v>13</v>
          </cell>
          <cell r="M20">
            <v>113</v>
          </cell>
        </row>
        <row r="21">
          <cell r="H21" t="str">
            <v>105304-CES. SANTA CECILIA</v>
          </cell>
          <cell r="I21">
            <v>53</v>
          </cell>
          <cell r="J21">
            <v>32</v>
          </cell>
          <cell r="K21">
            <v>48</v>
          </cell>
          <cell r="L21">
            <v>33</v>
          </cell>
          <cell r="M21">
            <v>166</v>
          </cell>
        </row>
        <row r="22">
          <cell r="H22" t="str">
            <v>105305-CES. TIERRAS BLANCAS</v>
          </cell>
          <cell r="I22">
            <v>74</v>
          </cell>
          <cell r="J22">
            <v>57</v>
          </cell>
          <cell r="K22">
            <v>75</v>
          </cell>
          <cell r="L22">
            <v>38</v>
          </cell>
          <cell r="M22">
            <v>244</v>
          </cell>
        </row>
        <row r="23">
          <cell r="H23" t="str">
            <v>105321-CES. RURAL  TONGOY</v>
          </cell>
          <cell r="I23">
            <v>8</v>
          </cell>
          <cell r="J23">
            <v>7</v>
          </cell>
          <cell r="K23">
            <v>7</v>
          </cell>
          <cell r="L23">
            <v>6</v>
          </cell>
          <cell r="M23">
            <v>28</v>
          </cell>
        </row>
        <row r="24">
          <cell r="H24" t="str">
            <v>105323-CES. DR. SERGIO AGUILAR</v>
          </cell>
          <cell r="I24">
            <v>49</v>
          </cell>
          <cell r="J24">
            <v>36</v>
          </cell>
          <cell r="K24">
            <v>73</v>
          </cell>
          <cell r="L24">
            <v>43</v>
          </cell>
          <cell r="M24">
            <v>201</v>
          </cell>
        </row>
        <row r="25">
          <cell r="H25" t="str">
            <v>105405-P.S.R. GUANAQUEROS</v>
          </cell>
          <cell r="I25">
            <v>2</v>
          </cell>
          <cell r="J25">
            <v>1</v>
          </cell>
          <cell r="K25">
            <v>3</v>
          </cell>
          <cell r="L25">
            <v>3</v>
          </cell>
          <cell r="M25">
            <v>6</v>
          </cell>
        </row>
        <row r="26">
          <cell r="H26" t="str">
            <v>105406-P.S.R. PAN DE AZUCAR</v>
          </cell>
          <cell r="I26">
            <v>9</v>
          </cell>
          <cell r="J26">
            <v>7</v>
          </cell>
          <cell r="K26">
            <v>6</v>
          </cell>
          <cell r="L26">
            <v>3</v>
          </cell>
          <cell r="M26">
            <v>25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  <cell r="K27">
            <v>1</v>
          </cell>
          <cell r="L27">
            <v>1</v>
          </cell>
          <cell r="M27">
            <v>2</v>
          </cell>
        </row>
        <row r="28">
          <cell r="H28" t="str">
            <v>105705-CECOF EL ALBA</v>
          </cell>
          <cell r="I28">
            <v>6</v>
          </cell>
          <cell r="J28">
            <v>8</v>
          </cell>
          <cell r="K28">
            <v>4</v>
          </cell>
          <cell r="L28">
            <v>2</v>
          </cell>
          <cell r="M28">
            <v>20</v>
          </cell>
        </row>
        <row r="29">
          <cell r="H29" t="str">
            <v>200273-CECOF PUNTA MIRA</v>
          </cell>
          <cell r="I29">
            <v>2</v>
          </cell>
          <cell r="J29">
            <v>8</v>
          </cell>
          <cell r="K29">
            <v>10</v>
          </cell>
          <cell r="L29">
            <v>6</v>
          </cell>
          <cell r="M29">
            <v>26</v>
          </cell>
        </row>
        <row r="30">
          <cell r="H30" t="str">
            <v>04103-ANDACOLLO</v>
          </cell>
          <cell r="I30">
            <v>6</v>
          </cell>
          <cell r="J30">
            <v>5</v>
          </cell>
          <cell r="K30">
            <v>12</v>
          </cell>
          <cell r="L30">
            <v>11</v>
          </cell>
          <cell r="M30">
            <v>34</v>
          </cell>
        </row>
        <row r="31">
          <cell r="H31" t="str">
            <v>105106-HOSPITAL ANDACOLLO</v>
          </cell>
          <cell r="I31">
            <v>6</v>
          </cell>
          <cell r="J31">
            <v>5</v>
          </cell>
          <cell r="K31">
            <v>12</v>
          </cell>
          <cell r="L31">
            <v>11</v>
          </cell>
          <cell r="M31">
            <v>34</v>
          </cell>
        </row>
        <row r="32">
          <cell r="H32" t="str">
            <v>04104-LA HIGUERA</v>
          </cell>
          <cell r="I32">
            <v>1</v>
          </cell>
          <cell r="J32">
            <v>5</v>
          </cell>
          <cell r="K32">
            <v>5</v>
          </cell>
          <cell r="L32">
            <v>2</v>
          </cell>
          <cell r="M32">
            <v>13</v>
          </cell>
        </row>
        <row r="33">
          <cell r="H33" t="str">
            <v>105314-CES. LA HIGUERA</v>
          </cell>
          <cell r="I33">
            <v>13</v>
          </cell>
          <cell r="J33">
            <v>2</v>
          </cell>
          <cell r="K33">
            <v>2</v>
          </cell>
          <cell r="L33">
            <v>2</v>
          </cell>
          <cell r="M33">
            <v>4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4</v>
          </cell>
          <cell r="K34">
            <v>2</v>
          </cell>
          <cell r="L34">
            <v>2</v>
          </cell>
          <cell r="M34">
            <v>2</v>
          </cell>
        </row>
        <row r="35">
          <cell r="H35" t="str">
            <v>105505-P.S.R. LOS CHOROS</v>
          </cell>
          <cell r="I35">
            <v>2</v>
          </cell>
          <cell r="J35">
            <v>1</v>
          </cell>
          <cell r="K35">
            <v>1</v>
          </cell>
          <cell r="L35">
            <v>1</v>
          </cell>
          <cell r="M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2</v>
          </cell>
          <cell r="M36">
            <v>6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15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>
            <v>2</v>
          </cell>
          <cell r="L38">
            <v>3</v>
          </cell>
          <cell r="M38">
            <v>7</v>
          </cell>
        </row>
        <row r="39">
          <cell r="H39" t="str">
            <v>105475-P.S.R. HORCON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1</v>
          </cell>
          <cell r="K40">
            <v>1</v>
          </cell>
          <cell r="L40">
            <v>1</v>
          </cell>
          <cell r="M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>
            <v>1</v>
          </cell>
          <cell r="L41">
            <v>1</v>
          </cell>
          <cell r="M41">
            <v>4</v>
          </cell>
        </row>
        <row r="42">
          <cell r="H42" t="str">
            <v>04106-VICUÑA</v>
          </cell>
          <cell r="I42">
            <v>32</v>
          </cell>
          <cell r="J42">
            <v>21</v>
          </cell>
          <cell r="K42">
            <v>37</v>
          </cell>
          <cell r="L42">
            <v>13</v>
          </cell>
          <cell r="M42">
            <v>103</v>
          </cell>
        </row>
        <row r="43">
          <cell r="H43" t="str">
            <v>105107-HOSPITAL VICUÑA</v>
          </cell>
          <cell r="I43">
            <v>17</v>
          </cell>
          <cell r="J43">
            <v>8</v>
          </cell>
          <cell r="K43">
            <v>30</v>
          </cell>
          <cell r="L43">
            <v>6</v>
          </cell>
          <cell r="M43">
            <v>61</v>
          </cell>
        </row>
        <row r="44">
          <cell r="H44" t="str">
            <v>105467-P.S.R. DIAGUITAS</v>
          </cell>
          <cell r="I44">
            <v>1</v>
          </cell>
          <cell r="J44">
            <v>3</v>
          </cell>
          <cell r="K44">
            <v>3</v>
          </cell>
          <cell r="L44">
            <v>1</v>
          </cell>
          <cell r="M44">
            <v>5</v>
          </cell>
        </row>
        <row r="45">
          <cell r="H45" t="str">
            <v>105468-P.S.R. EL MOLLE</v>
          </cell>
          <cell r="I45">
            <v>1</v>
          </cell>
          <cell r="J45">
            <v>1</v>
          </cell>
          <cell r="K45">
            <v>1</v>
          </cell>
          <cell r="L45">
            <v>1</v>
          </cell>
          <cell r="M45">
            <v>2</v>
          </cell>
        </row>
        <row r="46">
          <cell r="H46" t="str">
            <v>105469-P.S.R. EL TAMBO</v>
          </cell>
          <cell r="I46">
            <v>2</v>
          </cell>
          <cell r="J46">
            <v>4</v>
          </cell>
          <cell r="K46">
            <v>4</v>
          </cell>
          <cell r="L46">
            <v>1</v>
          </cell>
          <cell r="M46">
            <v>7</v>
          </cell>
        </row>
        <row r="47">
          <cell r="H47" t="str">
            <v>105470-P.S.R. HUANTA</v>
          </cell>
          <cell r="I47">
            <v>7</v>
          </cell>
          <cell r="J47">
            <v>1</v>
          </cell>
          <cell r="K47">
            <v>1</v>
          </cell>
          <cell r="L47">
            <v>1</v>
          </cell>
          <cell r="M47">
            <v>1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>
            <v>2</v>
          </cell>
          <cell r="L48">
            <v>2</v>
          </cell>
          <cell r="M48">
            <v>5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L49">
            <v>2</v>
          </cell>
          <cell r="M49">
            <v>5</v>
          </cell>
        </row>
        <row r="50">
          <cell r="H50" t="str">
            <v>105473-P.S.R. TALCUNA</v>
          </cell>
          <cell r="I50">
            <v>3</v>
          </cell>
          <cell r="J50">
            <v>1</v>
          </cell>
          <cell r="K50">
            <v>1</v>
          </cell>
          <cell r="L50">
            <v>1</v>
          </cell>
          <cell r="M50">
            <v>5</v>
          </cell>
        </row>
        <row r="51">
          <cell r="H51" t="str">
            <v>105474-P.S.R. CHAPILCA</v>
          </cell>
          <cell r="I51">
            <v>2</v>
          </cell>
          <cell r="J51">
            <v>2</v>
          </cell>
          <cell r="K51">
            <v>2</v>
          </cell>
          <cell r="L51">
            <v>2</v>
          </cell>
          <cell r="M51">
            <v>2</v>
          </cell>
        </row>
        <row r="52">
          <cell r="H52" t="str">
            <v>105502-P.S.R. CALINGASTA</v>
          </cell>
          <cell r="I52">
            <v>4</v>
          </cell>
          <cell r="J52">
            <v>2</v>
          </cell>
          <cell r="K52">
            <v>2</v>
          </cell>
          <cell r="L52">
            <v>2</v>
          </cell>
          <cell r="M52">
            <v>10</v>
          </cell>
        </row>
        <row r="53">
          <cell r="H53" t="str">
            <v>04201-ILLAPEL</v>
          </cell>
          <cell r="I53">
            <v>23</v>
          </cell>
          <cell r="J53">
            <v>26</v>
          </cell>
          <cell r="K53">
            <v>37</v>
          </cell>
          <cell r="L53">
            <v>19</v>
          </cell>
          <cell r="M53">
            <v>105</v>
          </cell>
        </row>
        <row r="54">
          <cell r="H54" t="str">
            <v>105103-HOSPITAL ILLAPEL</v>
          </cell>
          <cell r="I54">
            <v>12</v>
          </cell>
          <cell r="J54">
            <v>17</v>
          </cell>
          <cell r="K54">
            <v>18</v>
          </cell>
          <cell r="L54">
            <v>12</v>
          </cell>
          <cell r="M54">
            <v>59</v>
          </cell>
        </row>
        <row r="55">
          <cell r="H55" t="str">
            <v>105326-CESFAM SAN RAFAEL</v>
          </cell>
          <cell r="I55">
            <v>59</v>
          </cell>
          <cell r="J55">
            <v>5</v>
          </cell>
          <cell r="K55">
            <v>15</v>
          </cell>
          <cell r="L55">
            <v>4</v>
          </cell>
          <cell r="M55">
            <v>24</v>
          </cell>
        </row>
        <row r="56">
          <cell r="H56" t="str">
            <v xml:space="preserve">105443-P.S.R. CARCAMO                   </v>
          </cell>
          <cell r="I56">
            <v>1</v>
          </cell>
          <cell r="J56">
            <v>1</v>
          </cell>
          <cell r="K56">
            <v>1</v>
          </cell>
          <cell r="L56">
            <v>1</v>
          </cell>
          <cell r="M56">
            <v>1</v>
          </cell>
        </row>
        <row r="57">
          <cell r="H57" t="str">
            <v>105445-P.S.R. LIMAHUIDA</v>
          </cell>
          <cell r="I57">
            <v>1</v>
          </cell>
          <cell r="J57">
            <v>1</v>
          </cell>
          <cell r="K57">
            <v>1</v>
          </cell>
          <cell r="L57">
            <v>1</v>
          </cell>
          <cell r="M57">
            <v>3</v>
          </cell>
        </row>
        <row r="58">
          <cell r="H58" t="str">
            <v>105446-P.S.R. MATANCILLA</v>
          </cell>
          <cell r="I58">
            <v>1</v>
          </cell>
          <cell r="J58">
            <v>1</v>
          </cell>
          <cell r="K58">
            <v>1</v>
          </cell>
          <cell r="L58">
            <v>1</v>
          </cell>
          <cell r="M58">
            <v>1</v>
          </cell>
        </row>
        <row r="59">
          <cell r="H59" t="str">
            <v>105447-P.S.R. PERALILLO</v>
          </cell>
          <cell r="I59">
            <v>1</v>
          </cell>
          <cell r="J59">
            <v>1</v>
          </cell>
          <cell r="K59">
            <v>1</v>
          </cell>
          <cell r="L59">
            <v>1</v>
          </cell>
          <cell r="M59">
            <v>1</v>
          </cell>
        </row>
        <row r="60">
          <cell r="H60" t="str">
            <v>105448-P.S.R. SANTA VIRGINIA</v>
          </cell>
          <cell r="I60">
            <v>2</v>
          </cell>
          <cell r="J60">
            <v>2</v>
          </cell>
          <cell r="K60">
            <v>2</v>
          </cell>
          <cell r="L60">
            <v>2</v>
          </cell>
          <cell r="M60">
            <v>2</v>
          </cell>
        </row>
        <row r="61">
          <cell r="H61" t="str">
            <v>105485-P.S.R. PLAN DE HORNOS</v>
          </cell>
          <cell r="I61">
            <v>1</v>
          </cell>
          <cell r="J61">
            <v>1</v>
          </cell>
          <cell r="K61">
            <v>1</v>
          </cell>
          <cell r="L61">
            <v>1</v>
          </cell>
          <cell r="M61">
            <v>1</v>
          </cell>
        </row>
        <row r="62">
          <cell r="H62" t="str">
            <v>105486-P.S.R. TUNGA SUR</v>
          </cell>
          <cell r="I62">
            <v>1</v>
          </cell>
          <cell r="J62">
            <v>1</v>
          </cell>
          <cell r="K62">
            <v>1</v>
          </cell>
          <cell r="L62">
            <v>1</v>
          </cell>
          <cell r="M62">
            <v>2</v>
          </cell>
        </row>
        <row r="63">
          <cell r="H63" t="str">
            <v>105487-P.S.R. CAÑAS UNO</v>
          </cell>
          <cell r="I63">
            <v>2</v>
          </cell>
          <cell r="J63">
            <v>3</v>
          </cell>
          <cell r="K63">
            <v>3</v>
          </cell>
          <cell r="L63">
            <v>3</v>
          </cell>
          <cell r="M63">
            <v>8</v>
          </cell>
        </row>
        <row r="64">
          <cell r="H64" t="str">
            <v>105504-P.S.R. SOCAVON</v>
          </cell>
          <cell r="I64">
            <v>2</v>
          </cell>
          <cell r="J64">
            <v>2</v>
          </cell>
          <cell r="K64">
            <v>2</v>
          </cell>
          <cell r="L64">
            <v>1</v>
          </cell>
          <cell r="M64">
            <v>3</v>
          </cell>
        </row>
        <row r="65">
          <cell r="H65" t="str">
            <v>04202-CANELA</v>
          </cell>
          <cell r="I65">
            <v>10</v>
          </cell>
          <cell r="J65">
            <v>7</v>
          </cell>
          <cell r="K65">
            <v>5</v>
          </cell>
          <cell r="L65">
            <v>6</v>
          </cell>
          <cell r="M65">
            <v>28</v>
          </cell>
        </row>
        <row r="66">
          <cell r="H66" t="str">
            <v>105309-CES. RURAL CANELA</v>
          </cell>
          <cell r="I66">
            <v>8</v>
          </cell>
          <cell r="J66">
            <v>6</v>
          </cell>
          <cell r="K66">
            <v>4</v>
          </cell>
          <cell r="L66">
            <v>6</v>
          </cell>
          <cell r="M66">
            <v>24</v>
          </cell>
        </row>
        <row r="67">
          <cell r="H67" t="str">
            <v xml:space="preserve">105450-P.S.R. MINCHA NORTE            </v>
          </cell>
          <cell r="I67">
            <v>24</v>
          </cell>
          <cell r="J67">
            <v>1</v>
          </cell>
          <cell r="K67">
            <v>1</v>
          </cell>
          <cell r="L67">
            <v>1</v>
          </cell>
          <cell r="M67">
            <v>1</v>
          </cell>
        </row>
        <row r="68">
          <cell r="H68" t="str">
            <v>105484-P.S.R. HUENTELAUQUEN</v>
          </cell>
          <cell r="I68">
            <v>1</v>
          </cell>
          <cell r="J68">
            <v>1</v>
          </cell>
          <cell r="K68">
            <v>1</v>
          </cell>
          <cell r="L68">
            <v>1</v>
          </cell>
          <cell r="M68">
            <v>2</v>
          </cell>
        </row>
        <row r="69">
          <cell r="H69" t="str">
            <v>105488-P.S.R. ESPIRITU SANTO</v>
          </cell>
          <cell r="I69">
            <v>1</v>
          </cell>
          <cell r="J69">
            <v>1</v>
          </cell>
          <cell r="K69">
            <v>1</v>
          </cell>
          <cell r="L69">
            <v>1</v>
          </cell>
          <cell r="M69">
            <v>1</v>
          </cell>
        </row>
        <row r="70">
          <cell r="H70" t="str">
            <v>04203-LOS VILOS</v>
          </cell>
          <cell r="I70">
            <v>33</v>
          </cell>
          <cell r="J70">
            <v>32</v>
          </cell>
          <cell r="K70">
            <v>11</v>
          </cell>
          <cell r="L70">
            <v>17</v>
          </cell>
          <cell r="M70">
            <v>93</v>
          </cell>
        </row>
        <row r="71">
          <cell r="H71" t="str">
            <v>105108-HOSPITAL LOS VILOS</v>
          </cell>
          <cell r="I71">
            <v>26</v>
          </cell>
          <cell r="J71">
            <v>25</v>
          </cell>
          <cell r="K71">
            <v>10</v>
          </cell>
          <cell r="L71">
            <v>14</v>
          </cell>
          <cell r="M71">
            <v>75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5</v>
          </cell>
          <cell r="K72">
            <v>1</v>
          </cell>
          <cell r="L72">
            <v>1</v>
          </cell>
          <cell r="M72">
            <v>9</v>
          </cell>
        </row>
        <row r="73">
          <cell r="H73" t="str">
            <v>105480-P.S.R. QUILIMARI</v>
          </cell>
          <cell r="I73">
            <v>3</v>
          </cell>
          <cell r="J73">
            <v>1</v>
          </cell>
          <cell r="K73">
            <v>1</v>
          </cell>
          <cell r="L73">
            <v>2</v>
          </cell>
          <cell r="M73">
            <v>6</v>
          </cell>
        </row>
        <row r="74">
          <cell r="H74" t="str">
            <v>105481-P.S.R. TILAMA</v>
          </cell>
          <cell r="I74">
            <v>6</v>
          </cell>
          <cell r="J74">
            <v>6</v>
          </cell>
          <cell r="K74">
            <v>6</v>
          </cell>
          <cell r="L74">
            <v>1</v>
          </cell>
          <cell r="M74">
            <v>1</v>
          </cell>
        </row>
        <row r="75">
          <cell r="H75" t="str">
            <v>105511-P.S.R. LOS CONDORES</v>
          </cell>
          <cell r="I75">
            <v>1</v>
          </cell>
          <cell r="J75">
            <v>1</v>
          </cell>
          <cell r="K75">
            <v>1</v>
          </cell>
          <cell r="L75">
            <v>1</v>
          </cell>
          <cell r="M75">
            <v>2</v>
          </cell>
        </row>
        <row r="76">
          <cell r="H76" t="str">
            <v>04204-SALAMANCA</v>
          </cell>
          <cell r="I76">
            <v>32</v>
          </cell>
          <cell r="J76">
            <v>22</v>
          </cell>
          <cell r="K76">
            <v>34</v>
          </cell>
          <cell r="L76">
            <v>16</v>
          </cell>
          <cell r="M76">
            <v>104</v>
          </cell>
        </row>
        <row r="77">
          <cell r="H77" t="str">
            <v>105104-HOSPITAL SALAMANCA</v>
          </cell>
          <cell r="I77">
            <v>18</v>
          </cell>
          <cell r="J77">
            <v>14</v>
          </cell>
          <cell r="K77">
            <v>23</v>
          </cell>
          <cell r="L77">
            <v>9</v>
          </cell>
          <cell r="M77">
            <v>64</v>
          </cell>
        </row>
        <row r="78">
          <cell r="H78" t="str">
            <v xml:space="preserve">105452-P.S.R. CUNCUMEN                 </v>
          </cell>
          <cell r="I78">
            <v>7</v>
          </cell>
          <cell r="J78">
            <v>5</v>
          </cell>
          <cell r="K78">
            <v>5</v>
          </cell>
          <cell r="L78">
            <v>5</v>
          </cell>
          <cell r="M78">
            <v>22</v>
          </cell>
        </row>
        <row r="79">
          <cell r="H79" t="str">
            <v>105455-P.S.R. CHILLEPIN</v>
          </cell>
          <cell r="I79">
            <v>2</v>
          </cell>
          <cell r="J79">
            <v>1</v>
          </cell>
          <cell r="K79">
            <v>1</v>
          </cell>
          <cell r="L79">
            <v>1</v>
          </cell>
          <cell r="M79">
            <v>3</v>
          </cell>
        </row>
        <row r="80">
          <cell r="H80" t="str">
            <v>105456-P.S.R. LLIMPO</v>
          </cell>
          <cell r="I80">
            <v>3</v>
          </cell>
          <cell r="J80">
            <v>3</v>
          </cell>
          <cell r="K80">
            <v>2</v>
          </cell>
          <cell r="L80">
            <v>2</v>
          </cell>
          <cell r="M80">
            <v>5</v>
          </cell>
        </row>
        <row r="81">
          <cell r="H81" t="str">
            <v>105458-P.S.R. TAHUINCO</v>
          </cell>
          <cell r="I81">
            <v>5</v>
          </cell>
          <cell r="J81">
            <v>1</v>
          </cell>
          <cell r="K81">
            <v>2</v>
          </cell>
          <cell r="L81">
            <v>2</v>
          </cell>
          <cell r="M81">
            <v>3</v>
          </cell>
        </row>
        <row r="82">
          <cell r="H82" t="str">
            <v>105491-P.S.R. QUELEN BAJO</v>
          </cell>
          <cell r="I82">
            <v>3</v>
          </cell>
          <cell r="J82">
            <v>3</v>
          </cell>
          <cell r="K82">
            <v>3</v>
          </cell>
          <cell r="L82">
            <v>1</v>
          </cell>
          <cell r="M82">
            <v>1</v>
          </cell>
        </row>
        <row r="83">
          <cell r="H83" t="str">
            <v>105501-P.S.R. ARBOLEDA GRANDE</v>
          </cell>
          <cell r="I83">
            <v>2</v>
          </cell>
          <cell r="J83">
            <v>1</v>
          </cell>
          <cell r="K83">
            <v>2</v>
          </cell>
          <cell r="L83">
            <v>1</v>
          </cell>
          <cell r="M83">
            <v>6</v>
          </cell>
        </row>
        <row r="84">
          <cell r="H84" t="str">
            <v>04301-OVALLE</v>
          </cell>
          <cell r="I84">
            <v>121</v>
          </cell>
          <cell r="J84">
            <v>104</v>
          </cell>
          <cell r="K84">
            <v>105</v>
          </cell>
          <cell r="L84">
            <v>90</v>
          </cell>
          <cell r="M84">
            <v>420</v>
          </cell>
        </row>
        <row r="85">
          <cell r="H85" t="str">
            <v>105315-CES. RURAL C. DE TAMAYA</v>
          </cell>
          <cell r="I85">
            <v>7</v>
          </cell>
          <cell r="J85">
            <v>4</v>
          </cell>
          <cell r="K85">
            <v>6</v>
          </cell>
          <cell r="L85">
            <v>3</v>
          </cell>
          <cell r="M85">
            <v>20</v>
          </cell>
        </row>
        <row r="86">
          <cell r="H86" t="str">
            <v>105317-CES. JORGE JORDAN D.</v>
          </cell>
          <cell r="I86">
            <v>28</v>
          </cell>
          <cell r="J86">
            <v>25</v>
          </cell>
          <cell r="K86">
            <v>27</v>
          </cell>
          <cell r="L86">
            <v>20</v>
          </cell>
          <cell r="M86">
            <v>100</v>
          </cell>
        </row>
        <row r="87">
          <cell r="H87" t="str">
            <v>105322-CES. MARCOS MACUADA</v>
          </cell>
          <cell r="I87">
            <v>54</v>
          </cell>
          <cell r="J87">
            <v>49</v>
          </cell>
          <cell r="K87">
            <v>52</v>
          </cell>
          <cell r="L87">
            <v>42</v>
          </cell>
          <cell r="M87">
            <v>197</v>
          </cell>
        </row>
        <row r="88">
          <cell r="H88" t="str">
            <v>105324-CES. SOTAQUI</v>
          </cell>
          <cell r="I88">
            <v>8</v>
          </cell>
          <cell r="J88">
            <v>6</v>
          </cell>
          <cell r="K88">
            <v>3</v>
          </cell>
          <cell r="L88">
            <v>7</v>
          </cell>
          <cell r="M88">
            <v>24</v>
          </cell>
        </row>
        <row r="89">
          <cell r="H89" t="str">
            <v>105415-P.S.R. BARRAZA</v>
          </cell>
          <cell r="I89">
            <v>24</v>
          </cell>
          <cell r="J89">
            <v>1</v>
          </cell>
          <cell r="K89">
            <v>1</v>
          </cell>
          <cell r="L89">
            <v>1</v>
          </cell>
          <cell r="M89">
            <v>1</v>
          </cell>
        </row>
        <row r="90">
          <cell r="H90" t="str">
            <v xml:space="preserve">105416-P.S.R. CAMARICO                  </v>
          </cell>
          <cell r="I90">
            <v>1</v>
          </cell>
          <cell r="J90">
            <v>1</v>
          </cell>
          <cell r="K90">
            <v>2</v>
          </cell>
          <cell r="L90">
            <v>1</v>
          </cell>
          <cell r="M90">
            <v>3</v>
          </cell>
        </row>
        <row r="91">
          <cell r="H91" t="str">
            <v>105417-P.S.R. ALCONES BAJOS</v>
          </cell>
          <cell r="I91">
            <v>1</v>
          </cell>
          <cell r="J91">
            <v>1</v>
          </cell>
          <cell r="K91">
            <v>2</v>
          </cell>
          <cell r="L91">
            <v>1</v>
          </cell>
          <cell r="M91">
            <v>4</v>
          </cell>
        </row>
        <row r="92">
          <cell r="H92" t="str">
            <v>105420-P.S.R. LIMARI</v>
          </cell>
          <cell r="I92">
            <v>2</v>
          </cell>
          <cell r="J92">
            <v>1</v>
          </cell>
          <cell r="K92">
            <v>1</v>
          </cell>
          <cell r="L92">
            <v>2</v>
          </cell>
          <cell r="M92">
            <v>5</v>
          </cell>
        </row>
        <row r="93">
          <cell r="H93" t="str">
            <v>105422-P.S.R. HORNILLOS</v>
          </cell>
          <cell r="I93">
            <v>5</v>
          </cell>
          <cell r="J93">
            <v>5</v>
          </cell>
          <cell r="K93">
            <v>5</v>
          </cell>
          <cell r="L93">
            <v>1</v>
          </cell>
          <cell r="M93">
            <v>1</v>
          </cell>
        </row>
        <row r="94">
          <cell r="H94" t="str">
            <v>105507-P.S.R. HUAMALATA</v>
          </cell>
          <cell r="I94">
            <v>1</v>
          </cell>
          <cell r="J94">
            <v>3</v>
          </cell>
          <cell r="K94">
            <v>2</v>
          </cell>
          <cell r="L94">
            <v>1</v>
          </cell>
          <cell r="M94">
            <v>7</v>
          </cell>
        </row>
        <row r="95">
          <cell r="H95" t="str">
            <v>105510-P.S.R. RECOLETA</v>
          </cell>
          <cell r="I95">
            <v>1</v>
          </cell>
          <cell r="J95">
            <v>1</v>
          </cell>
          <cell r="K95">
            <v>1</v>
          </cell>
          <cell r="L95">
            <v>1</v>
          </cell>
          <cell r="M95">
            <v>2</v>
          </cell>
        </row>
        <row r="96">
          <cell r="H96" t="str">
            <v>105722-CECOF SAN JOSE DE LA DEHESA</v>
          </cell>
          <cell r="I96">
            <v>11</v>
          </cell>
          <cell r="J96">
            <v>7</v>
          </cell>
          <cell r="K96">
            <v>5</v>
          </cell>
          <cell r="L96">
            <v>3</v>
          </cell>
          <cell r="M96">
            <v>26</v>
          </cell>
        </row>
        <row r="97">
          <cell r="H97" t="str">
            <v>105723-CECOF LIMARI</v>
          </cell>
          <cell r="I97">
            <v>6</v>
          </cell>
          <cell r="J97">
            <v>6</v>
          </cell>
          <cell r="K97">
            <v>3</v>
          </cell>
          <cell r="L97">
            <v>3</v>
          </cell>
          <cell r="M97">
            <v>18</v>
          </cell>
        </row>
        <row r="98">
          <cell r="H98" t="str">
            <v>200258-CECOF LOS COPIHUES</v>
          </cell>
          <cell r="I98">
            <v>2</v>
          </cell>
          <cell r="J98">
            <v>2</v>
          </cell>
          <cell r="K98">
            <v>2</v>
          </cell>
          <cell r="L98">
            <v>6</v>
          </cell>
          <cell r="M98">
            <v>12</v>
          </cell>
        </row>
        <row r="99">
          <cell r="H99" t="str">
            <v>04302-COMBARBALÁ</v>
          </cell>
          <cell r="I99">
            <v>8</v>
          </cell>
          <cell r="J99">
            <v>3</v>
          </cell>
          <cell r="K99">
            <v>7</v>
          </cell>
          <cell r="L99">
            <v>8</v>
          </cell>
          <cell r="M99">
            <v>26</v>
          </cell>
        </row>
        <row r="100">
          <cell r="H100" t="str">
            <v>105105-HOSPITAL COMBARBALA</v>
          </cell>
          <cell r="I100">
            <v>5</v>
          </cell>
          <cell r="J100">
            <v>1</v>
          </cell>
          <cell r="K100">
            <v>7</v>
          </cell>
          <cell r="L100">
            <v>6</v>
          </cell>
          <cell r="M100">
            <v>19</v>
          </cell>
        </row>
        <row r="101">
          <cell r="H101" t="str">
            <v xml:space="preserve">105459-P.S.R. BARRANCAS                </v>
          </cell>
          <cell r="I101">
            <v>1</v>
          </cell>
          <cell r="J101">
            <v>1</v>
          </cell>
          <cell r="K101">
            <v>1</v>
          </cell>
          <cell r="L101">
            <v>1</v>
          </cell>
          <cell r="M101">
            <v>2</v>
          </cell>
        </row>
        <row r="102">
          <cell r="H102" t="str">
            <v>105460-P.S.R. COGOTI 18</v>
          </cell>
          <cell r="I102">
            <v>1</v>
          </cell>
          <cell r="J102">
            <v>1</v>
          </cell>
          <cell r="K102">
            <v>1</v>
          </cell>
          <cell r="L102">
            <v>1</v>
          </cell>
          <cell r="M102">
            <v>2</v>
          </cell>
        </row>
        <row r="103">
          <cell r="H103" t="str">
            <v>105463-P.S.R. QUILITAPIA</v>
          </cell>
          <cell r="I103">
            <v>2</v>
          </cell>
          <cell r="J103">
            <v>1</v>
          </cell>
          <cell r="K103">
            <v>1</v>
          </cell>
          <cell r="L103">
            <v>1</v>
          </cell>
          <cell r="M103">
            <v>1</v>
          </cell>
        </row>
        <row r="104">
          <cell r="H104" t="str">
            <v>105465-P.S.R. RAMADILLA</v>
          </cell>
          <cell r="I104">
            <v>1</v>
          </cell>
          <cell r="J104">
            <v>1</v>
          </cell>
          <cell r="K104">
            <v>1</v>
          </cell>
          <cell r="L104">
            <v>1</v>
          </cell>
          <cell r="M104">
            <v>1</v>
          </cell>
        </row>
        <row r="105">
          <cell r="H105" t="str">
            <v>105466-P.S.R. VALLE HERMOSO</v>
          </cell>
          <cell r="I105">
            <v>1</v>
          </cell>
          <cell r="J105">
            <v>1</v>
          </cell>
          <cell r="K105">
            <v>1</v>
          </cell>
          <cell r="L105">
            <v>1</v>
          </cell>
          <cell r="M105">
            <v>1</v>
          </cell>
        </row>
        <row r="106">
          <cell r="H106" t="str">
            <v>04304-MONTE PATRIA</v>
          </cell>
          <cell r="I106">
            <v>29</v>
          </cell>
          <cell r="J106">
            <v>19</v>
          </cell>
          <cell r="K106">
            <v>42</v>
          </cell>
          <cell r="L106">
            <v>32</v>
          </cell>
          <cell r="M106">
            <v>122</v>
          </cell>
        </row>
        <row r="107">
          <cell r="H107" t="str">
            <v>105307-CES. RURAL MONTE PATRIA</v>
          </cell>
          <cell r="I107">
            <v>8</v>
          </cell>
          <cell r="J107">
            <v>8</v>
          </cell>
          <cell r="K107">
            <v>17</v>
          </cell>
          <cell r="L107">
            <v>7</v>
          </cell>
          <cell r="M107">
            <v>40</v>
          </cell>
        </row>
        <row r="108">
          <cell r="H108" t="str">
            <v>105311-CES. RURAL CHAÑARAL ALTO</v>
          </cell>
          <cell r="I108">
            <v>5</v>
          </cell>
          <cell r="J108">
            <v>2</v>
          </cell>
          <cell r="K108">
            <v>4</v>
          </cell>
          <cell r="L108">
            <v>5</v>
          </cell>
          <cell r="M108">
            <v>16</v>
          </cell>
        </row>
        <row r="109">
          <cell r="H109" t="str">
            <v>105312-CES. RURAL CAREN</v>
          </cell>
          <cell r="I109">
            <v>4</v>
          </cell>
          <cell r="J109">
            <v>4</v>
          </cell>
          <cell r="K109">
            <v>4</v>
          </cell>
          <cell r="L109">
            <v>2</v>
          </cell>
          <cell r="M109">
            <v>6</v>
          </cell>
        </row>
        <row r="110">
          <cell r="H110" t="str">
            <v>105318-CES. RURAL EL PALQUI</v>
          </cell>
          <cell r="I110">
            <v>9</v>
          </cell>
          <cell r="J110">
            <v>8</v>
          </cell>
          <cell r="K110">
            <v>15</v>
          </cell>
          <cell r="L110">
            <v>12</v>
          </cell>
          <cell r="M110">
            <v>44</v>
          </cell>
        </row>
        <row r="111">
          <cell r="H111" t="str">
            <v>105425-P.S.R. CHILECITO</v>
          </cell>
          <cell r="I111">
            <v>44</v>
          </cell>
          <cell r="J111">
            <v>44</v>
          </cell>
          <cell r="K111">
            <v>1</v>
          </cell>
          <cell r="L111">
            <v>1</v>
          </cell>
          <cell r="M111">
            <v>1</v>
          </cell>
        </row>
        <row r="112">
          <cell r="H112" t="str">
            <v>105428-P.S.R. HUATULAME</v>
          </cell>
          <cell r="I112">
            <v>1</v>
          </cell>
          <cell r="J112">
            <v>1</v>
          </cell>
          <cell r="K112">
            <v>2</v>
          </cell>
          <cell r="L112">
            <v>1</v>
          </cell>
          <cell r="M112">
            <v>4</v>
          </cell>
        </row>
        <row r="113">
          <cell r="H113" t="str">
            <v>105430-P.S.R. MIALQUI</v>
          </cell>
          <cell r="I113">
            <v>4</v>
          </cell>
          <cell r="J113">
            <v>4</v>
          </cell>
          <cell r="K113">
            <v>4</v>
          </cell>
          <cell r="L113">
            <v>2</v>
          </cell>
          <cell r="M113">
            <v>2</v>
          </cell>
        </row>
        <row r="114">
          <cell r="H114" t="str">
            <v>105431-P.S.R. PEDREGAL</v>
          </cell>
          <cell r="I114">
            <v>2</v>
          </cell>
          <cell r="J114">
            <v>2</v>
          </cell>
          <cell r="K114">
            <v>2</v>
          </cell>
          <cell r="L114">
            <v>2</v>
          </cell>
          <cell r="M114">
            <v>2</v>
          </cell>
        </row>
        <row r="115">
          <cell r="H115" t="str">
            <v>105432-P.S.R. RAPEL</v>
          </cell>
          <cell r="I115">
            <v>2</v>
          </cell>
          <cell r="J115">
            <v>2</v>
          </cell>
          <cell r="K115">
            <v>1</v>
          </cell>
          <cell r="L115">
            <v>1</v>
          </cell>
          <cell r="M115">
            <v>1</v>
          </cell>
        </row>
        <row r="116">
          <cell r="H116" t="str">
            <v>105435-P.S.R. TULAHUEN</v>
          </cell>
          <cell r="I116">
            <v>1</v>
          </cell>
          <cell r="J116">
            <v>1</v>
          </cell>
          <cell r="K116">
            <v>1</v>
          </cell>
          <cell r="L116">
            <v>1</v>
          </cell>
          <cell r="M116">
            <v>4</v>
          </cell>
        </row>
        <row r="117">
          <cell r="H117" t="str">
            <v>105436-P.S.R. EL MAITEN</v>
          </cell>
          <cell r="I117">
            <v>1</v>
          </cell>
          <cell r="J117">
            <v>1</v>
          </cell>
          <cell r="K117">
            <v>1</v>
          </cell>
          <cell r="L117">
            <v>1</v>
          </cell>
          <cell r="M117">
            <v>1</v>
          </cell>
        </row>
        <row r="118">
          <cell r="H118" t="str">
            <v>105489-P.S.R. RAMADAS DE TULAHUEN</v>
          </cell>
          <cell r="I118">
            <v>1</v>
          </cell>
          <cell r="J118">
            <v>1</v>
          </cell>
          <cell r="K118">
            <v>1</v>
          </cell>
          <cell r="L118">
            <v>1</v>
          </cell>
          <cell r="M118">
            <v>1</v>
          </cell>
        </row>
        <row r="119">
          <cell r="H119" t="str">
            <v>04304-PUNITAQUI</v>
          </cell>
          <cell r="I119">
            <v>20</v>
          </cell>
          <cell r="J119">
            <v>13</v>
          </cell>
          <cell r="K119">
            <v>15</v>
          </cell>
          <cell r="L119">
            <v>15</v>
          </cell>
          <cell r="M119">
            <v>63</v>
          </cell>
        </row>
        <row r="120">
          <cell r="H120" t="str">
            <v>105308-CES. RURAL PUNITAQUI</v>
          </cell>
          <cell r="I120">
            <v>20</v>
          </cell>
          <cell r="J120">
            <v>13</v>
          </cell>
          <cell r="K120">
            <v>15</v>
          </cell>
          <cell r="L120">
            <v>15</v>
          </cell>
          <cell r="M120">
            <v>63</v>
          </cell>
        </row>
        <row r="121">
          <cell r="H121" t="str">
            <v>04305-RIO HURTADO</v>
          </cell>
          <cell r="I121">
            <v>5</v>
          </cell>
          <cell r="J121">
            <v>2</v>
          </cell>
          <cell r="K121">
            <v>6</v>
          </cell>
          <cell r="L121">
            <v>2</v>
          </cell>
          <cell r="M121">
            <v>15</v>
          </cell>
        </row>
        <row r="122">
          <cell r="H122" t="str">
            <v>105310-CES. RURAL PICHASCA</v>
          </cell>
          <cell r="I122">
            <v>4</v>
          </cell>
          <cell r="J122">
            <v>2</v>
          </cell>
          <cell r="K122">
            <v>3</v>
          </cell>
          <cell r="L122">
            <v>1</v>
          </cell>
          <cell r="M122">
            <v>10</v>
          </cell>
        </row>
        <row r="123">
          <cell r="H123" t="str">
            <v>105411-P.S.R. LAS BREAS</v>
          </cell>
          <cell r="I123">
            <v>1</v>
          </cell>
          <cell r="J123">
            <v>1</v>
          </cell>
          <cell r="K123">
            <v>1</v>
          </cell>
          <cell r="L123">
            <v>1</v>
          </cell>
          <cell r="M123">
            <v>1</v>
          </cell>
        </row>
        <row r="124">
          <cell r="H124" t="str">
            <v>105413-P.S.R. SAMO ALTO</v>
          </cell>
          <cell r="I124">
            <v>1</v>
          </cell>
          <cell r="J124">
            <v>1</v>
          </cell>
          <cell r="K124">
            <v>2</v>
          </cell>
          <cell r="L124">
            <v>1</v>
          </cell>
          <cell r="M124">
            <v>3</v>
          </cell>
        </row>
        <row r="125">
          <cell r="H125" t="str">
            <v>105414-P.S.R. SERON</v>
          </cell>
          <cell r="I125">
            <v>3</v>
          </cell>
          <cell r="J125">
            <v>3</v>
          </cell>
          <cell r="K125">
            <v>1</v>
          </cell>
          <cell r="L125">
            <v>1</v>
          </cell>
          <cell r="M125">
            <v>1</v>
          </cell>
        </row>
        <row r="126">
          <cell r="H126" t="str">
            <v>Total general</v>
          </cell>
          <cell r="I126">
            <v>795</v>
          </cell>
          <cell r="J126">
            <v>592</v>
          </cell>
          <cell r="K126">
            <v>827</v>
          </cell>
          <cell r="L126">
            <v>542</v>
          </cell>
          <cell r="M126">
            <v>2756</v>
          </cell>
        </row>
      </sheetData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19</v>
          </cell>
          <cell r="M5">
            <v>96</v>
          </cell>
        </row>
        <row r="6">
          <cell r="H6" t="str">
            <v>105300-CES. CARDENAL CARO</v>
          </cell>
          <cell r="I6">
            <v>96</v>
          </cell>
          <cell r="J6">
            <v>96</v>
          </cell>
          <cell r="K6">
            <v>96</v>
          </cell>
          <cell r="L6">
            <v>1</v>
          </cell>
          <cell r="M6">
            <v>1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35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24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34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1</v>
          </cell>
          <cell r="K12">
            <v>0</v>
          </cell>
          <cell r="L12">
            <v>0</v>
          </cell>
          <cell r="M12">
            <v>1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</row>
        <row r="15">
          <cell r="H15" t="str">
            <v>105499-P.S.R. LAMBERT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>
            <v>1</v>
          </cell>
        </row>
        <row r="17">
          <cell r="H17" t="str">
            <v>04102-COQUIMBO</v>
          </cell>
          <cell r="I17">
            <v>7</v>
          </cell>
          <cell r="J17">
            <v>14</v>
          </cell>
          <cell r="K17">
            <v>14</v>
          </cell>
          <cell r="L17">
            <v>14</v>
          </cell>
          <cell r="M17">
            <v>49</v>
          </cell>
        </row>
        <row r="18">
          <cell r="H18" t="str">
            <v>105303-CES. SAN JUAN</v>
          </cell>
          <cell r="I18">
            <v>49</v>
          </cell>
          <cell r="J18">
            <v>49</v>
          </cell>
          <cell r="K18">
            <v>49</v>
          </cell>
          <cell r="L18">
            <v>2</v>
          </cell>
          <cell r="M18">
            <v>2</v>
          </cell>
        </row>
        <row r="19">
          <cell r="H19" t="str">
            <v>105304-CES. SANTA CECILIA</v>
          </cell>
          <cell r="I19">
            <v>5</v>
          </cell>
          <cell r="J19">
            <v>7</v>
          </cell>
          <cell r="K19">
            <v>8</v>
          </cell>
          <cell r="L19">
            <v>0</v>
          </cell>
          <cell r="M19">
            <v>20</v>
          </cell>
        </row>
        <row r="20">
          <cell r="H20" t="str">
            <v>105305-CES. TIERRAS BLANCAS</v>
          </cell>
          <cell r="I20">
            <v>2</v>
          </cell>
          <cell r="J20">
            <v>0</v>
          </cell>
          <cell r="K20">
            <v>0</v>
          </cell>
          <cell r="L20">
            <v>0</v>
          </cell>
          <cell r="M20">
            <v>2</v>
          </cell>
        </row>
        <row r="21">
          <cell r="H21" t="str">
            <v>105321-CES. RURAL  TONGOY</v>
          </cell>
          <cell r="I21">
            <v>2</v>
          </cell>
          <cell r="J21">
            <v>7</v>
          </cell>
          <cell r="K21">
            <v>6</v>
          </cell>
          <cell r="L21">
            <v>9</v>
          </cell>
          <cell r="M21">
            <v>22</v>
          </cell>
        </row>
        <row r="22">
          <cell r="H22" t="str">
            <v>105405-P.S.R. GUANAQUEROS</v>
          </cell>
          <cell r="I22">
            <v>0</v>
          </cell>
          <cell r="J22">
            <v>0</v>
          </cell>
          <cell r="K22">
            <v>0</v>
          </cell>
          <cell r="L22">
            <v>3</v>
          </cell>
          <cell r="M22">
            <v>3</v>
          </cell>
        </row>
        <row r="23">
          <cell r="H23" t="str">
            <v>105705-CECOF EL ALBA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 t="str">
            <v>200273-CECOF PUNTA MIRA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  <row r="25">
          <cell r="H25" t="str">
            <v>04103-ANDACOLLO</v>
          </cell>
          <cell r="I25">
            <v>0</v>
          </cell>
          <cell r="J25">
            <v>7</v>
          </cell>
          <cell r="K25">
            <v>4</v>
          </cell>
          <cell r="L25">
            <v>4</v>
          </cell>
          <cell r="M25">
            <v>15</v>
          </cell>
        </row>
        <row r="26">
          <cell r="H26" t="str">
            <v>105106-HOSPITAL ANDACOLLO</v>
          </cell>
          <cell r="I26">
            <v>15</v>
          </cell>
          <cell r="J26">
            <v>7</v>
          </cell>
          <cell r="K26">
            <v>4</v>
          </cell>
          <cell r="L26">
            <v>4</v>
          </cell>
          <cell r="M26">
            <v>15</v>
          </cell>
        </row>
        <row r="27">
          <cell r="H27" t="str">
            <v>04104-LA HIGUERA</v>
          </cell>
          <cell r="I27">
            <v>5</v>
          </cell>
          <cell r="J27">
            <v>1</v>
          </cell>
          <cell r="K27">
            <v>3</v>
          </cell>
          <cell r="L27">
            <v>2</v>
          </cell>
          <cell r="M27">
            <v>11</v>
          </cell>
        </row>
        <row r="28">
          <cell r="H28" t="str">
            <v>105314-CES. LA HIGUERA</v>
          </cell>
          <cell r="I28">
            <v>1</v>
          </cell>
          <cell r="J28">
            <v>1</v>
          </cell>
          <cell r="K28">
            <v>1</v>
          </cell>
          <cell r="L28">
            <v>0</v>
          </cell>
          <cell r="M28">
            <v>2</v>
          </cell>
        </row>
        <row r="29">
          <cell r="H29" t="str">
            <v xml:space="preserve">105500-P.S.R. CALETA HORNOS        </v>
          </cell>
          <cell r="I29">
            <v>4</v>
          </cell>
          <cell r="J29">
            <v>1</v>
          </cell>
          <cell r="K29">
            <v>0</v>
          </cell>
          <cell r="L29">
            <v>1</v>
          </cell>
          <cell r="M29">
            <v>6</v>
          </cell>
        </row>
        <row r="30">
          <cell r="H30" t="str">
            <v>105505-P.S.R. LOS CHOROS</v>
          </cell>
          <cell r="I30">
            <v>0</v>
          </cell>
          <cell r="J30">
            <v>0</v>
          </cell>
          <cell r="K30">
            <v>1</v>
          </cell>
          <cell r="L30">
            <v>0</v>
          </cell>
          <cell r="M30">
            <v>1</v>
          </cell>
        </row>
        <row r="31">
          <cell r="H31" t="str">
            <v>105506-P.S.R. EL TRAPICHE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2</v>
          </cell>
        </row>
        <row r="32">
          <cell r="H32" t="str">
            <v>04105-PAIHUANO</v>
          </cell>
          <cell r="I32">
            <v>0</v>
          </cell>
          <cell r="J32">
            <v>0</v>
          </cell>
          <cell r="K32">
            <v>1</v>
          </cell>
          <cell r="L32">
            <v>1</v>
          </cell>
          <cell r="M32">
            <v>2</v>
          </cell>
        </row>
        <row r="33">
          <cell r="H33" t="str">
            <v>105306-CES. PAIHUANO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2</v>
          </cell>
        </row>
        <row r="34">
          <cell r="H34" t="str">
            <v>105475-P.S.R. HORCON</v>
          </cell>
          <cell r="I34">
            <v>2</v>
          </cell>
          <cell r="J34">
            <v>2</v>
          </cell>
          <cell r="K34">
            <v>2</v>
          </cell>
          <cell r="L34">
            <v>0</v>
          </cell>
          <cell r="M34">
            <v>0</v>
          </cell>
        </row>
        <row r="35">
          <cell r="H35" t="str">
            <v>105476-P.S.R. MONTE GRANDE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</row>
        <row r="36">
          <cell r="H36" t="str">
            <v>105477-P.S.R. PISCO ELQUI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H37" t="str">
            <v>04106-VICUÑA</v>
          </cell>
          <cell r="I37">
            <v>14</v>
          </cell>
          <cell r="J37">
            <v>13</v>
          </cell>
          <cell r="K37">
            <v>3</v>
          </cell>
          <cell r="L37">
            <v>4</v>
          </cell>
          <cell r="M37">
            <v>34</v>
          </cell>
        </row>
        <row r="38">
          <cell r="H38" t="str">
            <v>105107-HOSPITAL VICUÑA</v>
          </cell>
          <cell r="I38">
            <v>9</v>
          </cell>
          <cell r="J38">
            <v>6</v>
          </cell>
          <cell r="K38">
            <v>3</v>
          </cell>
          <cell r="L38">
            <v>4</v>
          </cell>
          <cell r="M38">
            <v>22</v>
          </cell>
        </row>
        <row r="39">
          <cell r="H39" t="str">
            <v>105467-P.S.R. DIAGUITAS</v>
          </cell>
          <cell r="I39">
            <v>4</v>
          </cell>
          <cell r="J39">
            <v>5</v>
          </cell>
          <cell r="K39">
            <v>5</v>
          </cell>
          <cell r="L39">
            <v>5</v>
          </cell>
          <cell r="M39">
            <v>9</v>
          </cell>
        </row>
        <row r="40">
          <cell r="H40" t="str">
            <v>105469-P.S.R. EL TAMBO</v>
          </cell>
          <cell r="I40">
            <v>1</v>
          </cell>
          <cell r="J40">
            <v>2</v>
          </cell>
          <cell r="K40">
            <v>2</v>
          </cell>
          <cell r="L40">
            <v>2</v>
          </cell>
          <cell r="M40">
            <v>3</v>
          </cell>
        </row>
        <row r="41">
          <cell r="H41" t="str">
            <v>105502-P.S.R. CALINGASTA</v>
          </cell>
          <cell r="I41">
            <v>3</v>
          </cell>
          <cell r="J41">
            <v>3</v>
          </cell>
          <cell r="K41">
            <v>0</v>
          </cell>
          <cell r="L41">
            <v>0</v>
          </cell>
          <cell r="M41">
            <v>0</v>
          </cell>
        </row>
        <row r="42">
          <cell r="H42" t="str">
            <v>04201-ILLAPEL</v>
          </cell>
          <cell r="I42">
            <v>8</v>
          </cell>
          <cell r="J42">
            <v>10</v>
          </cell>
          <cell r="K42">
            <v>8</v>
          </cell>
          <cell r="L42">
            <v>50</v>
          </cell>
          <cell r="M42">
            <v>76</v>
          </cell>
        </row>
        <row r="43">
          <cell r="H43" t="str">
            <v>105103-HOSPITAL ILLAPEL</v>
          </cell>
          <cell r="I43">
            <v>7</v>
          </cell>
          <cell r="J43">
            <v>6</v>
          </cell>
          <cell r="K43">
            <v>8</v>
          </cell>
          <cell r="L43">
            <v>2</v>
          </cell>
          <cell r="M43">
            <v>23</v>
          </cell>
        </row>
        <row r="44">
          <cell r="H44" t="str">
            <v>105326-CESFAM SAN RAFAEL</v>
          </cell>
          <cell r="I44">
            <v>1</v>
          </cell>
          <cell r="J44">
            <v>2</v>
          </cell>
          <cell r="K44">
            <v>0</v>
          </cell>
          <cell r="L44">
            <v>44</v>
          </cell>
          <cell r="M44">
            <v>47</v>
          </cell>
        </row>
        <row r="45">
          <cell r="H45" t="str">
            <v xml:space="preserve">105443-P.S.R. CARCAMO                   </v>
          </cell>
          <cell r="I45">
            <v>47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</row>
        <row r="46">
          <cell r="H46" t="str">
            <v>105445-P.S.R. LIMAHUIDA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</row>
        <row r="47">
          <cell r="H47" t="str">
            <v>105487-P.S.R. CAÑAS UNO</v>
          </cell>
          <cell r="I47">
            <v>0</v>
          </cell>
          <cell r="J47">
            <v>2</v>
          </cell>
          <cell r="K47">
            <v>2</v>
          </cell>
          <cell r="L47">
            <v>4</v>
          </cell>
          <cell r="M47">
            <v>6</v>
          </cell>
        </row>
        <row r="48">
          <cell r="H48" t="str">
            <v>04202-CANELA</v>
          </cell>
          <cell r="I48">
            <v>0</v>
          </cell>
          <cell r="J48">
            <v>0</v>
          </cell>
          <cell r="K48">
            <v>0</v>
          </cell>
          <cell r="L48">
            <v>3</v>
          </cell>
          <cell r="M48">
            <v>3</v>
          </cell>
        </row>
        <row r="49">
          <cell r="H49" t="str">
            <v>105309-CES. RURAL CANELA</v>
          </cell>
          <cell r="I49">
            <v>0</v>
          </cell>
          <cell r="J49">
            <v>0</v>
          </cell>
          <cell r="K49">
            <v>0</v>
          </cell>
          <cell r="L49">
            <v>3</v>
          </cell>
          <cell r="M49">
            <v>3</v>
          </cell>
        </row>
        <row r="50">
          <cell r="H50" t="str">
            <v xml:space="preserve">105450-P.S.R. MINCHA NORTE            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</row>
        <row r="51">
          <cell r="H51" t="str">
            <v>105483-P.S.R. LOS RULOS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</row>
        <row r="52">
          <cell r="H52" t="str">
            <v>105498-P.S.R. QUEBRADA DE LINARES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</row>
        <row r="53">
          <cell r="H53" t="str">
            <v>04203-LOS VILOS</v>
          </cell>
          <cell r="I53">
            <v>7</v>
          </cell>
          <cell r="J53">
            <v>4</v>
          </cell>
          <cell r="K53">
            <v>10</v>
          </cell>
          <cell r="L53">
            <v>42</v>
          </cell>
          <cell r="M53">
            <v>63</v>
          </cell>
        </row>
        <row r="54">
          <cell r="H54" t="str">
            <v>105108-HOSPITAL LOS VILOS</v>
          </cell>
          <cell r="I54">
            <v>0</v>
          </cell>
          <cell r="J54">
            <v>0</v>
          </cell>
          <cell r="K54">
            <v>0</v>
          </cell>
          <cell r="L54">
            <v>2</v>
          </cell>
          <cell r="M54">
            <v>2</v>
          </cell>
        </row>
        <row r="55">
          <cell r="H55" t="str">
            <v xml:space="preserve">105478-P.S.R. CAIMANES                   </v>
          </cell>
          <cell r="I55">
            <v>3</v>
          </cell>
          <cell r="J55">
            <v>3</v>
          </cell>
          <cell r="K55">
            <v>0</v>
          </cell>
          <cell r="L55">
            <v>29</v>
          </cell>
          <cell r="M55">
            <v>35</v>
          </cell>
        </row>
        <row r="56">
          <cell r="H56" t="str">
            <v>105479-P.S.R. GUANGUALI</v>
          </cell>
          <cell r="I56">
            <v>35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</row>
        <row r="57">
          <cell r="H57" t="str">
            <v>105480-P.S.R. QUILIMARI</v>
          </cell>
          <cell r="I57">
            <v>0</v>
          </cell>
          <cell r="J57">
            <v>0</v>
          </cell>
          <cell r="K57">
            <v>8</v>
          </cell>
          <cell r="L57">
            <v>11</v>
          </cell>
          <cell r="M57">
            <v>19</v>
          </cell>
        </row>
        <row r="58">
          <cell r="H58" t="str">
            <v>105481-P.S.R. TILAMA</v>
          </cell>
          <cell r="I58">
            <v>1</v>
          </cell>
          <cell r="J58">
            <v>1</v>
          </cell>
          <cell r="K58">
            <v>1</v>
          </cell>
          <cell r="L58">
            <v>1</v>
          </cell>
          <cell r="M58">
            <v>2</v>
          </cell>
        </row>
        <row r="59">
          <cell r="H59" t="str">
            <v>105511-P.S.R. LOS CONDORES</v>
          </cell>
          <cell r="I59">
            <v>3</v>
          </cell>
          <cell r="J59">
            <v>1</v>
          </cell>
          <cell r="K59">
            <v>1</v>
          </cell>
          <cell r="L59">
            <v>0</v>
          </cell>
          <cell r="M59">
            <v>5</v>
          </cell>
        </row>
        <row r="60">
          <cell r="H60" t="str">
            <v>04204-SALAMANCA</v>
          </cell>
          <cell r="I60">
            <v>9</v>
          </cell>
          <cell r="J60">
            <v>15</v>
          </cell>
          <cell r="K60">
            <v>38</v>
          </cell>
          <cell r="L60">
            <v>13</v>
          </cell>
          <cell r="M60">
            <v>75</v>
          </cell>
        </row>
        <row r="61">
          <cell r="H61" t="str">
            <v>105104-HOSPITAL SALAMANCA</v>
          </cell>
          <cell r="I61">
            <v>9</v>
          </cell>
          <cell r="J61">
            <v>13</v>
          </cell>
          <cell r="K61">
            <v>12</v>
          </cell>
          <cell r="L61">
            <v>3</v>
          </cell>
          <cell r="M61">
            <v>37</v>
          </cell>
        </row>
        <row r="62">
          <cell r="H62" t="str">
            <v xml:space="preserve">105452-P.S.R. CUNCUMEN                 </v>
          </cell>
          <cell r="I62">
            <v>37</v>
          </cell>
          <cell r="J62">
            <v>2</v>
          </cell>
          <cell r="K62">
            <v>6</v>
          </cell>
          <cell r="L62">
            <v>2</v>
          </cell>
          <cell r="M62">
            <v>10</v>
          </cell>
        </row>
        <row r="63">
          <cell r="H63" t="str">
            <v>105453-P.S.R. TRANQUILLA</v>
          </cell>
          <cell r="I63">
            <v>10</v>
          </cell>
          <cell r="J63">
            <v>10</v>
          </cell>
          <cell r="K63">
            <v>0</v>
          </cell>
          <cell r="L63">
            <v>4</v>
          </cell>
          <cell r="M63">
            <v>4</v>
          </cell>
        </row>
        <row r="64">
          <cell r="H64" t="str">
            <v>105455-P.S.R. CHILLEPIN</v>
          </cell>
          <cell r="I64">
            <v>4</v>
          </cell>
          <cell r="J64">
            <v>4</v>
          </cell>
          <cell r="K64">
            <v>0</v>
          </cell>
          <cell r="L64">
            <v>0</v>
          </cell>
          <cell r="M64">
            <v>0</v>
          </cell>
        </row>
        <row r="65">
          <cell r="H65" t="str">
            <v>105457-P.S.R. SAN AGUSTIN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</row>
        <row r="66">
          <cell r="H66" t="str">
            <v>105458-P.S.R. TAHUINCO</v>
          </cell>
          <cell r="I66">
            <v>0</v>
          </cell>
          <cell r="J66">
            <v>0</v>
          </cell>
          <cell r="K66">
            <v>19</v>
          </cell>
          <cell r="L66">
            <v>0</v>
          </cell>
          <cell r="M66">
            <v>19</v>
          </cell>
        </row>
        <row r="67">
          <cell r="H67" t="str">
            <v>105492-P.S.R. CAMISA</v>
          </cell>
          <cell r="I67">
            <v>19</v>
          </cell>
          <cell r="J67">
            <v>19</v>
          </cell>
          <cell r="K67">
            <v>1</v>
          </cell>
          <cell r="L67">
            <v>2</v>
          </cell>
          <cell r="M67">
            <v>3</v>
          </cell>
        </row>
        <row r="68">
          <cell r="H68" t="str">
            <v>105501-P.S.R. ARBOLEDA GRANDE</v>
          </cell>
          <cell r="I68">
            <v>3</v>
          </cell>
          <cell r="J68">
            <v>3</v>
          </cell>
          <cell r="K68">
            <v>3</v>
          </cell>
          <cell r="L68">
            <v>2</v>
          </cell>
          <cell r="M68">
            <v>2</v>
          </cell>
        </row>
        <row r="69">
          <cell r="H69" t="str">
            <v>04301-OVALLE</v>
          </cell>
          <cell r="I69">
            <v>23</v>
          </cell>
          <cell r="J69">
            <v>19</v>
          </cell>
          <cell r="K69">
            <v>42</v>
          </cell>
          <cell r="L69">
            <v>71</v>
          </cell>
          <cell r="M69">
            <v>155</v>
          </cell>
        </row>
        <row r="70">
          <cell r="H70" t="str">
            <v>105315-CES. RURAL C. DE TAMAYA</v>
          </cell>
          <cell r="I70">
            <v>5</v>
          </cell>
          <cell r="J70">
            <v>2</v>
          </cell>
          <cell r="K70">
            <v>2</v>
          </cell>
          <cell r="L70">
            <v>4</v>
          </cell>
          <cell r="M70">
            <v>11</v>
          </cell>
        </row>
        <row r="71">
          <cell r="H71" t="str">
            <v>105317-CES. JORGE JORDAN D.</v>
          </cell>
          <cell r="I71">
            <v>9</v>
          </cell>
          <cell r="J71">
            <v>6</v>
          </cell>
          <cell r="K71">
            <v>3</v>
          </cell>
          <cell r="L71">
            <v>15</v>
          </cell>
          <cell r="M71">
            <v>33</v>
          </cell>
        </row>
        <row r="72">
          <cell r="H72" t="str">
            <v>105322-CES. MARCOS MACUADA</v>
          </cell>
          <cell r="I72">
            <v>2</v>
          </cell>
          <cell r="J72">
            <v>5</v>
          </cell>
          <cell r="K72">
            <v>14</v>
          </cell>
          <cell r="L72">
            <v>15</v>
          </cell>
          <cell r="M72">
            <v>36</v>
          </cell>
        </row>
        <row r="73">
          <cell r="H73" t="str">
            <v>105324-CES. SOTAQUI</v>
          </cell>
          <cell r="I73">
            <v>36</v>
          </cell>
          <cell r="J73">
            <v>1</v>
          </cell>
          <cell r="K73">
            <v>7</v>
          </cell>
          <cell r="L73">
            <v>9</v>
          </cell>
          <cell r="M73">
            <v>17</v>
          </cell>
        </row>
        <row r="74">
          <cell r="H74" t="str">
            <v>105722-CECOF SAN JOSE DE LA DEHESA</v>
          </cell>
          <cell r="I74">
            <v>2</v>
          </cell>
          <cell r="J74">
            <v>4</v>
          </cell>
          <cell r="K74">
            <v>13</v>
          </cell>
          <cell r="L74">
            <v>12</v>
          </cell>
          <cell r="M74">
            <v>31</v>
          </cell>
        </row>
        <row r="75">
          <cell r="H75" t="str">
            <v>105723-CECOF LIMARI</v>
          </cell>
          <cell r="I75">
            <v>31</v>
          </cell>
          <cell r="J75">
            <v>0</v>
          </cell>
          <cell r="K75">
            <v>0</v>
          </cell>
          <cell r="L75">
            <v>11</v>
          </cell>
          <cell r="M75">
            <v>11</v>
          </cell>
        </row>
        <row r="76">
          <cell r="H76" t="str">
            <v>200258-CECOF LOS COPIHUES</v>
          </cell>
          <cell r="I76">
            <v>5</v>
          </cell>
          <cell r="J76">
            <v>1</v>
          </cell>
          <cell r="K76">
            <v>5</v>
          </cell>
          <cell r="L76">
            <v>5</v>
          </cell>
          <cell r="M76">
            <v>16</v>
          </cell>
        </row>
        <row r="77">
          <cell r="H77" t="str">
            <v>04302-COMBARBALÁ</v>
          </cell>
          <cell r="I77">
            <v>4</v>
          </cell>
          <cell r="J77">
            <v>2</v>
          </cell>
          <cell r="K77">
            <v>3</v>
          </cell>
          <cell r="L77">
            <v>2</v>
          </cell>
          <cell r="M77">
            <v>11</v>
          </cell>
        </row>
        <row r="78">
          <cell r="H78" t="str">
            <v>105105-HOSPITAL COMBARBALA</v>
          </cell>
          <cell r="I78">
            <v>4</v>
          </cell>
          <cell r="J78">
            <v>1</v>
          </cell>
          <cell r="K78">
            <v>2</v>
          </cell>
          <cell r="L78">
            <v>0</v>
          </cell>
          <cell r="M78">
            <v>7</v>
          </cell>
        </row>
        <row r="79">
          <cell r="H79" t="str">
            <v>105441-P.S.R. MANQUEHUA</v>
          </cell>
          <cell r="I79">
            <v>7</v>
          </cell>
          <cell r="J79">
            <v>7</v>
          </cell>
          <cell r="K79">
            <v>0</v>
          </cell>
          <cell r="L79">
            <v>2</v>
          </cell>
          <cell r="M79">
            <v>2</v>
          </cell>
        </row>
        <row r="80">
          <cell r="H80" t="str">
            <v>105460-P.S.R. COGOTI 18</v>
          </cell>
          <cell r="I80">
            <v>2</v>
          </cell>
          <cell r="J80">
            <v>2</v>
          </cell>
          <cell r="K80">
            <v>2</v>
          </cell>
          <cell r="L80">
            <v>0</v>
          </cell>
          <cell r="M80">
            <v>0</v>
          </cell>
        </row>
        <row r="81">
          <cell r="H81" t="str">
            <v>105461-P.S.R. EL HUACHO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</row>
        <row r="82">
          <cell r="H82" t="str">
            <v>105464-P.S.R. LA LIGUA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</row>
        <row r="83">
          <cell r="H83" t="str">
            <v>105465-P.S.R. RAMADILLA</v>
          </cell>
          <cell r="I83">
            <v>0</v>
          </cell>
          <cell r="J83">
            <v>0</v>
          </cell>
          <cell r="K83">
            <v>1</v>
          </cell>
          <cell r="L83">
            <v>1</v>
          </cell>
          <cell r="M83">
            <v>1</v>
          </cell>
        </row>
        <row r="84">
          <cell r="H84" t="str">
            <v>105466-P.S.R. VALLE HERMOSO</v>
          </cell>
          <cell r="I84">
            <v>0</v>
          </cell>
          <cell r="J84">
            <v>1</v>
          </cell>
          <cell r="K84">
            <v>1</v>
          </cell>
          <cell r="L84">
            <v>1</v>
          </cell>
          <cell r="M84">
            <v>1</v>
          </cell>
        </row>
        <row r="85">
          <cell r="H85" t="str">
            <v>04304-MONTE PATRIA</v>
          </cell>
          <cell r="I85">
            <v>13</v>
          </cell>
          <cell r="J85">
            <v>7</v>
          </cell>
          <cell r="K85">
            <v>18</v>
          </cell>
          <cell r="L85">
            <v>2</v>
          </cell>
          <cell r="M85">
            <v>40</v>
          </cell>
        </row>
        <row r="86">
          <cell r="H86" t="str">
            <v>105307-CES. RURAL MONTE PATRIA</v>
          </cell>
          <cell r="I86">
            <v>9</v>
          </cell>
          <cell r="J86">
            <v>6</v>
          </cell>
          <cell r="K86">
            <v>2</v>
          </cell>
          <cell r="L86">
            <v>0</v>
          </cell>
          <cell r="M86">
            <v>17</v>
          </cell>
        </row>
        <row r="87">
          <cell r="H87" t="str">
            <v>105311-CES. RURAL CHAÑARAL ALTO</v>
          </cell>
          <cell r="I87">
            <v>3</v>
          </cell>
          <cell r="J87">
            <v>1</v>
          </cell>
          <cell r="K87">
            <v>15</v>
          </cell>
          <cell r="L87">
            <v>2</v>
          </cell>
          <cell r="M87">
            <v>21</v>
          </cell>
        </row>
        <row r="88">
          <cell r="H88" t="str">
            <v>105312-CES. RURAL CAREN</v>
          </cell>
          <cell r="I88">
            <v>21</v>
          </cell>
          <cell r="J88">
            <v>21</v>
          </cell>
          <cell r="K88">
            <v>21</v>
          </cell>
          <cell r="L88">
            <v>0</v>
          </cell>
          <cell r="M88">
            <v>0</v>
          </cell>
        </row>
        <row r="89">
          <cell r="H89" t="str">
            <v>105318-CES. RURAL EL PALQUI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</row>
        <row r="90">
          <cell r="H90" t="str">
            <v>105427-P.S.R. HACIENDA VALDIVIA</v>
          </cell>
          <cell r="I90">
            <v>1</v>
          </cell>
          <cell r="J90">
            <v>1</v>
          </cell>
          <cell r="K90">
            <v>1</v>
          </cell>
          <cell r="L90">
            <v>1</v>
          </cell>
          <cell r="M90">
            <v>2</v>
          </cell>
        </row>
        <row r="91">
          <cell r="H91" t="str">
            <v>105432-P.S.R. RAPEL</v>
          </cell>
          <cell r="I91">
            <v>2</v>
          </cell>
          <cell r="J91">
            <v>2</v>
          </cell>
          <cell r="K91">
            <v>0</v>
          </cell>
          <cell r="L91">
            <v>0</v>
          </cell>
          <cell r="M91">
            <v>0</v>
          </cell>
        </row>
        <row r="92">
          <cell r="H92" t="str">
            <v>04304-PUNITAQUI</v>
          </cell>
          <cell r="I92">
            <v>8</v>
          </cell>
          <cell r="J92">
            <v>4</v>
          </cell>
          <cell r="K92">
            <v>20</v>
          </cell>
          <cell r="L92">
            <v>5</v>
          </cell>
          <cell r="M92">
            <v>37</v>
          </cell>
        </row>
        <row r="93">
          <cell r="H93" t="str">
            <v>105308-CES. RURAL PUNITAQUI</v>
          </cell>
          <cell r="I93">
            <v>8</v>
          </cell>
          <cell r="J93">
            <v>4</v>
          </cell>
          <cell r="K93">
            <v>20</v>
          </cell>
          <cell r="L93">
            <v>5</v>
          </cell>
          <cell r="M93">
            <v>37</v>
          </cell>
        </row>
        <row r="94">
          <cell r="H94" t="str">
            <v>04305-RIO HURTADO</v>
          </cell>
          <cell r="I94">
            <v>3</v>
          </cell>
          <cell r="J94">
            <v>0</v>
          </cell>
          <cell r="K94">
            <v>0</v>
          </cell>
          <cell r="L94">
            <v>2</v>
          </cell>
          <cell r="M94">
            <v>5</v>
          </cell>
        </row>
        <row r="95">
          <cell r="H95" t="str">
            <v>105310-CES. RURAL PICHASCA</v>
          </cell>
          <cell r="I95">
            <v>1</v>
          </cell>
          <cell r="J95">
            <v>1</v>
          </cell>
          <cell r="K95">
            <v>1</v>
          </cell>
          <cell r="L95">
            <v>1</v>
          </cell>
          <cell r="M95">
            <v>2</v>
          </cell>
        </row>
        <row r="96">
          <cell r="H96" t="str">
            <v>105409-P.S.R. EL CHAÑAR</v>
          </cell>
          <cell r="I96">
            <v>2</v>
          </cell>
          <cell r="J96">
            <v>2</v>
          </cell>
          <cell r="K96">
            <v>0</v>
          </cell>
          <cell r="L96">
            <v>1</v>
          </cell>
          <cell r="M96">
            <v>1</v>
          </cell>
        </row>
        <row r="97">
          <cell r="H97" t="str">
            <v>105410-P.S.R. HURTADO</v>
          </cell>
          <cell r="I97">
            <v>1</v>
          </cell>
          <cell r="J97">
            <v>0</v>
          </cell>
          <cell r="K97">
            <v>0</v>
          </cell>
          <cell r="L97">
            <v>0</v>
          </cell>
          <cell r="M97">
            <v>1</v>
          </cell>
        </row>
        <row r="98">
          <cell r="H98" t="str">
            <v>105413-P.S.R. SAMO ALTO</v>
          </cell>
          <cell r="I98">
            <v>1</v>
          </cell>
          <cell r="J98">
            <v>0</v>
          </cell>
          <cell r="K98">
            <v>0</v>
          </cell>
          <cell r="L98">
            <v>0</v>
          </cell>
          <cell r="M98">
            <v>1</v>
          </cell>
        </row>
        <row r="99">
          <cell r="H99" t="str">
            <v>105414-P.S.R. SERON</v>
          </cell>
          <cell r="I99">
            <v>1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</row>
        <row r="100">
          <cell r="H100" t="str">
            <v>Total general</v>
          </cell>
          <cell r="I100">
            <v>116</v>
          </cell>
          <cell r="J100">
            <v>113</v>
          </cell>
          <cell r="K100">
            <v>209</v>
          </cell>
          <cell r="L100">
            <v>234</v>
          </cell>
          <cell r="M100">
            <v>672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105100-HOSPITAL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1"/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49"/>
  <sheetViews>
    <sheetView showGridLines="0" tabSelected="1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5" x14ac:dyDescent="0.25"/>
  <cols>
    <col min="1" max="1" width="26.42578125" style="125" customWidth="1"/>
    <col min="2" max="4" width="11.85546875" style="125" bestFit="1" customWidth="1"/>
    <col min="5" max="5" width="12.42578125" style="125" bestFit="1" customWidth="1"/>
    <col min="6" max="6" width="12.5703125" style="125" bestFit="1" customWidth="1"/>
    <col min="7" max="7" width="11.85546875" style="125" bestFit="1" customWidth="1"/>
    <col min="8" max="8" width="12.140625" style="125" customWidth="1"/>
    <col min="9" max="9" width="12.140625" style="125" bestFit="1" customWidth="1"/>
    <col min="10" max="10" width="13.140625" style="125" customWidth="1"/>
    <col min="11" max="11" width="13.28515625" style="125" bestFit="1" customWidth="1"/>
    <col min="12" max="12" width="15.85546875" style="125" customWidth="1"/>
    <col min="13" max="13" width="15" style="125" customWidth="1"/>
    <col min="14" max="14" width="15.7109375" style="125" bestFit="1" customWidth="1"/>
    <col min="15" max="15" width="15.85546875" style="125" customWidth="1"/>
    <col min="16" max="16" width="15" style="125" customWidth="1"/>
    <col min="17" max="17" width="15.7109375" style="125" bestFit="1" customWidth="1"/>
    <col min="18" max="18" width="15.85546875" style="125" customWidth="1"/>
    <col min="19" max="19" width="15" style="125" customWidth="1"/>
    <col min="20" max="20" width="15.7109375" style="125" bestFit="1" customWidth="1"/>
    <col min="21" max="21" width="16.42578125" style="125" hidden="1" customWidth="1"/>
    <col min="22" max="22" width="16.7109375" style="125" customWidth="1"/>
    <col min="23" max="16384" width="11.42578125" style="125"/>
  </cols>
  <sheetData>
    <row r="1" spans="1:22" x14ac:dyDescent="0.25">
      <c r="A1" s="107" t="s">
        <v>258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</row>
    <row r="2" spans="1:22" x14ac:dyDescent="0.25">
      <c r="A2" s="107" t="s">
        <v>259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</row>
    <row r="3" spans="1:22" x14ac:dyDescent="0.25">
      <c r="A3" s="107" t="s">
        <v>260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</row>
    <row r="4" spans="1:22" x14ac:dyDescent="0.25">
      <c r="A4" s="107" t="s">
        <v>261</v>
      </c>
      <c r="B4" s="109"/>
      <c r="C4" s="110"/>
      <c r="D4" s="110"/>
      <c r="E4" s="109"/>
      <c r="F4" s="109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</row>
    <row r="5" spans="1:22" ht="21" customHeight="1" x14ac:dyDescent="0.25">
      <c r="A5" s="181" t="s">
        <v>0</v>
      </c>
      <c r="B5" s="188" t="s">
        <v>267</v>
      </c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</row>
    <row r="6" spans="1:22" ht="10.5" customHeight="1" x14ac:dyDescent="0.25">
      <c r="A6" s="182"/>
      <c r="B6" s="188" t="s">
        <v>393</v>
      </c>
      <c r="C6" s="189"/>
      <c r="D6" s="189"/>
      <c r="E6" s="189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</row>
    <row r="7" spans="1:22" x14ac:dyDescent="0.25">
      <c r="A7" s="182"/>
      <c r="B7" s="188"/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</row>
    <row r="8" spans="1:22" ht="23.25" customHeight="1" x14ac:dyDescent="0.25">
      <c r="A8" s="182"/>
      <c r="B8" s="190" t="s">
        <v>353</v>
      </c>
      <c r="C8" s="191"/>
      <c r="D8" s="191"/>
      <c r="E8" s="191"/>
      <c r="F8" s="191"/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  <c r="U8" s="191"/>
    </row>
    <row r="9" spans="1:22" ht="25.5" customHeight="1" x14ac:dyDescent="0.25">
      <c r="A9" s="182"/>
      <c r="B9" s="111" t="s">
        <v>231</v>
      </c>
      <c r="C9" s="111" t="s">
        <v>281</v>
      </c>
      <c r="D9" s="111" t="s">
        <v>234</v>
      </c>
      <c r="E9" s="111" t="s">
        <v>235</v>
      </c>
      <c r="F9" s="111" t="s">
        <v>236</v>
      </c>
      <c r="G9" s="111" t="s">
        <v>282</v>
      </c>
      <c r="H9" s="111" t="s">
        <v>283</v>
      </c>
      <c r="I9" s="111" t="s">
        <v>284</v>
      </c>
      <c r="J9" s="111" t="s">
        <v>238</v>
      </c>
      <c r="K9" s="111" t="s">
        <v>239</v>
      </c>
      <c r="L9" s="111" t="s">
        <v>218</v>
      </c>
      <c r="M9" s="111" t="s">
        <v>219</v>
      </c>
      <c r="N9" s="111" t="s">
        <v>245</v>
      </c>
      <c r="O9" s="111" t="s">
        <v>285</v>
      </c>
      <c r="P9" s="111" t="s">
        <v>286</v>
      </c>
      <c r="Q9" s="111" t="s">
        <v>287</v>
      </c>
      <c r="R9" s="111" t="s">
        <v>288</v>
      </c>
      <c r="S9" s="111" t="s">
        <v>289</v>
      </c>
      <c r="T9" s="111" t="s">
        <v>290</v>
      </c>
      <c r="U9" s="192" t="s">
        <v>262</v>
      </c>
      <c r="V9" s="420" t="s">
        <v>394</v>
      </c>
    </row>
    <row r="10" spans="1:22" ht="66" customHeight="1" x14ac:dyDescent="0.25">
      <c r="A10" s="182"/>
      <c r="B10" s="184" t="s">
        <v>357</v>
      </c>
      <c r="C10" s="184" t="s">
        <v>291</v>
      </c>
      <c r="D10" s="184" t="s">
        <v>293</v>
      </c>
      <c r="E10" s="184" t="s">
        <v>294</v>
      </c>
      <c r="F10" s="184" t="s">
        <v>252</v>
      </c>
      <c r="G10" s="184" t="s">
        <v>295</v>
      </c>
      <c r="H10" s="184" t="s">
        <v>246</v>
      </c>
      <c r="I10" s="184" t="s">
        <v>247</v>
      </c>
      <c r="J10" s="184" t="s">
        <v>296</v>
      </c>
      <c r="K10" s="184" t="s">
        <v>297</v>
      </c>
      <c r="L10" s="184" t="s">
        <v>249</v>
      </c>
      <c r="M10" s="184" t="s">
        <v>254</v>
      </c>
      <c r="N10" s="186" t="s">
        <v>253</v>
      </c>
      <c r="O10" s="184" t="s">
        <v>358</v>
      </c>
      <c r="P10" s="184" t="s">
        <v>248</v>
      </c>
      <c r="Q10" s="186" t="s">
        <v>359</v>
      </c>
      <c r="R10" s="184" t="s">
        <v>360</v>
      </c>
      <c r="S10" s="184" t="s">
        <v>361</v>
      </c>
      <c r="T10" s="186" t="s">
        <v>351</v>
      </c>
      <c r="U10" s="193"/>
      <c r="V10" s="421"/>
    </row>
    <row r="11" spans="1:22" ht="60.75" customHeight="1" x14ac:dyDescent="0.25">
      <c r="A11" s="183"/>
      <c r="B11" s="185"/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185"/>
      <c r="N11" s="187"/>
      <c r="O11" s="185"/>
      <c r="P11" s="185"/>
      <c r="Q11" s="187"/>
      <c r="R11" s="185"/>
      <c r="S11" s="185"/>
      <c r="T11" s="187"/>
      <c r="U11" s="194"/>
      <c r="V11" s="422"/>
    </row>
    <row r="12" spans="1:22" x14ac:dyDescent="0.25">
      <c r="A12" s="112" t="s">
        <v>370</v>
      </c>
      <c r="B12" s="78" t="s">
        <v>352</v>
      </c>
      <c r="C12" s="78">
        <f>+'META 3.1'!C12</f>
        <v>1.0188487009679061</v>
      </c>
      <c r="D12" s="78">
        <f>+'META 5 '!C12</f>
        <v>1.8093426336926657</v>
      </c>
      <c r="E12" s="78">
        <f>+'META 6'!C12</f>
        <v>0.97766497461928936</v>
      </c>
      <c r="F12" s="78">
        <f>+'META 7'!C12</f>
        <v>1.1614971862321686</v>
      </c>
      <c r="G12" s="78">
        <f>+'META 8.1'!C12</f>
        <v>0.46175851156085634</v>
      </c>
      <c r="H12" s="78">
        <f>+'META 8.2'!C12</f>
        <v>2.2463447558359637</v>
      </c>
      <c r="I12" s="78">
        <f>+'META 8.3'!C12</f>
        <v>2.1666039428840107</v>
      </c>
      <c r="J12" s="78">
        <f>+'META 9'!C12</f>
        <v>0.2946127946127946</v>
      </c>
      <c r="K12" s="78">
        <f>+'META 10'!C12</f>
        <v>1.9613381033076005</v>
      </c>
      <c r="L12" s="78">
        <f>+'META 11'!C12</f>
        <v>1.2226397089521084</v>
      </c>
      <c r="M12" s="78">
        <f>+'META 12'!C12</f>
        <v>0.69833295897353842</v>
      </c>
      <c r="N12" s="78">
        <f>+'META 13'!C12</f>
        <v>0.72121063641145999</v>
      </c>
      <c r="O12" s="78" t="s">
        <v>352</v>
      </c>
      <c r="P12" s="78">
        <f>+'META 17'!C12</f>
        <v>0.98709465140935171</v>
      </c>
      <c r="Q12" s="78">
        <f>+'META 18'!C12</f>
        <v>7.9067193161152893</v>
      </c>
      <c r="R12" s="78" t="s">
        <v>352</v>
      </c>
      <c r="S12" s="78" t="s">
        <v>352</v>
      </c>
      <c r="T12" s="78" t="str">
        <f>+'META 21'!C12</f>
        <v>SI</v>
      </c>
      <c r="U12" s="79">
        <f t="shared" ref="U12:U17" si="0">C37*3%+D37*6%+E37*3%+F37*5%+G37*5%+H37*5%+I37*5%+J37*4%+K37*4%+L37*4%+M37*4%+N37*4%+P37*4%+T37*3%</f>
        <v>0.51046791647290723</v>
      </c>
      <c r="V12" s="419">
        <f>+META_GES!C12</f>
        <v>0.99667774086378735</v>
      </c>
    </row>
    <row r="13" spans="1:22" x14ac:dyDescent="0.25">
      <c r="A13" s="113" t="s">
        <v>371</v>
      </c>
      <c r="B13" s="78" t="s">
        <v>352</v>
      </c>
      <c r="C13" s="78">
        <f>+'META 3.1'!C13</f>
        <v>0.97066072453492702</v>
      </c>
      <c r="D13" s="78">
        <f>+'META 5 '!C13</f>
        <v>1.696471062714257</v>
      </c>
      <c r="E13" s="78">
        <f>+'META 6'!C13</f>
        <v>0.96832412523020273</v>
      </c>
      <c r="F13" s="78">
        <f>+'META 7'!C13</f>
        <v>1.088992464172148</v>
      </c>
      <c r="G13" s="78">
        <f>+'META 8.1'!C13</f>
        <v>0.62356820029597493</v>
      </c>
      <c r="H13" s="78">
        <f>+'META 8.2'!C13</f>
        <v>0.76611841317723672</v>
      </c>
      <c r="I13" s="78">
        <f>+'META 8.3'!C13</f>
        <v>0.7069370646559201</v>
      </c>
      <c r="J13" s="78">
        <f>+'META 9'!C13</f>
        <v>0.17736045905059988</v>
      </c>
      <c r="K13" s="78">
        <f>+'META 10'!C13</f>
        <v>0</v>
      </c>
      <c r="L13" s="78">
        <f>+'META 11'!C13</f>
        <v>0.81699346405228768</v>
      </c>
      <c r="M13" s="78">
        <f>+'META 12'!C13</f>
        <v>0.95844824814099017</v>
      </c>
      <c r="N13" s="78">
        <f>+'META 13'!C13</f>
        <v>0.88398905253156712</v>
      </c>
      <c r="O13" s="78" t="s">
        <v>352</v>
      </c>
      <c r="P13" s="78">
        <f>+'META 17'!C13</f>
        <v>1.1206056975668595</v>
      </c>
      <c r="Q13" s="78">
        <f>+'META 18'!C13</f>
        <v>6.4097251001519551</v>
      </c>
      <c r="R13" s="78" t="s">
        <v>352</v>
      </c>
      <c r="S13" s="78" t="s">
        <v>352</v>
      </c>
      <c r="T13" s="78" t="str">
        <f>+'META 21'!C13</f>
        <v>SI</v>
      </c>
      <c r="U13" s="79">
        <f t="shared" si="0"/>
        <v>0.45647237835042831</v>
      </c>
      <c r="V13" s="419">
        <f>+META_GES!C13</f>
        <v>1</v>
      </c>
    </row>
    <row r="14" spans="1:22" x14ac:dyDescent="0.25">
      <c r="A14" s="113" t="s">
        <v>372</v>
      </c>
      <c r="B14" s="78" t="s">
        <v>352</v>
      </c>
      <c r="C14" s="78">
        <f>+'META 3.1'!C14</f>
        <v>1.0028149190710767</v>
      </c>
      <c r="D14" s="78">
        <f>+'META 5 '!C14</f>
        <v>2.1752612484108034</v>
      </c>
      <c r="E14" s="78">
        <f>+'META 6'!C14</f>
        <v>0.64407039020658008</v>
      </c>
      <c r="F14" s="78">
        <f>+'META 7'!C14</f>
        <v>1.9719724664888187</v>
      </c>
      <c r="G14" s="78">
        <f>+'META 8.1'!C14</f>
        <v>1.6951006124234471</v>
      </c>
      <c r="H14" s="78">
        <f>+'META 8.2'!C14</f>
        <v>1.4026381871001621</v>
      </c>
      <c r="I14" s="78">
        <f>+'META 8.3'!C14</f>
        <v>5.2870828520363888</v>
      </c>
      <c r="J14" s="78">
        <f>+'META 9'!C14</f>
        <v>0.34838870225208413</v>
      </c>
      <c r="K14" s="78">
        <f>+'META 10'!C14</f>
        <v>0</v>
      </c>
      <c r="L14" s="78">
        <f>+'META 11'!C14</f>
        <v>1.7250768136161823</v>
      </c>
      <c r="M14" s="78">
        <f>+'META 12'!C14</f>
        <v>1.298519744202318</v>
      </c>
      <c r="N14" s="78">
        <f>+'META 13'!C14</f>
        <v>0.9163178691930135</v>
      </c>
      <c r="O14" s="78" t="s">
        <v>352</v>
      </c>
      <c r="P14" s="78">
        <f>+'META 17'!C14</f>
        <v>0.86669400628247473</v>
      </c>
      <c r="Q14" s="78">
        <f>+'META 18'!C14</f>
        <v>4.8572916419566079</v>
      </c>
      <c r="R14" s="78" t="s">
        <v>352</v>
      </c>
      <c r="S14" s="78" t="s">
        <v>352</v>
      </c>
      <c r="T14" s="78" t="str">
        <f>+'META 21'!C14</f>
        <v>SI</v>
      </c>
      <c r="U14" s="79">
        <f t="shared" si="0"/>
        <v>0.50457813481530023</v>
      </c>
      <c r="V14" s="419">
        <f>+META_GES!C14</f>
        <v>1</v>
      </c>
    </row>
    <row r="15" spans="1:22" x14ac:dyDescent="0.25">
      <c r="A15" s="113" t="s">
        <v>373</v>
      </c>
      <c r="B15" s="78" t="s">
        <v>352</v>
      </c>
      <c r="C15" s="78">
        <f>+'META 3.1'!C15</f>
        <v>1.019367991845056</v>
      </c>
      <c r="D15" s="78">
        <f>+'META 5 '!C15</f>
        <v>2.2040635049135351</v>
      </c>
      <c r="E15" s="78">
        <f>+'META 6'!C15</f>
        <v>2.0260981912144702</v>
      </c>
      <c r="F15" s="78">
        <f>+'META 7'!C15</f>
        <v>3.2405193937876127</v>
      </c>
      <c r="G15" s="78">
        <f>+'META 8.1'!C15</f>
        <v>0.64363573668286844</v>
      </c>
      <c r="H15" s="78">
        <f>+'META 8.2'!C15</f>
        <v>0.6299874475001086</v>
      </c>
      <c r="I15" s="78">
        <f>+'META 8.3'!C15</f>
        <v>2.3987327449649243</v>
      </c>
      <c r="J15" s="78">
        <f>+'META 9'!C15</f>
        <v>0.34542314335060448</v>
      </c>
      <c r="K15" s="78">
        <f>+'META 10'!C15</f>
        <v>0.40415246449646897</v>
      </c>
      <c r="L15" s="78">
        <f>+'META 11'!C15</f>
        <v>0.70226863301883913</v>
      </c>
      <c r="M15" s="78">
        <f>+'META 12'!C15</f>
        <v>0.95135024492490361</v>
      </c>
      <c r="N15" s="78">
        <f>+'META 13'!C15</f>
        <v>0.5937077494984514</v>
      </c>
      <c r="O15" s="78" t="s">
        <v>352</v>
      </c>
      <c r="P15" s="78">
        <f>+'META 17'!C15</f>
        <v>0.82970338104127772</v>
      </c>
      <c r="Q15" s="78">
        <f>+'META 18'!C15</f>
        <v>6.6650880931709162</v>
      </c>
      <c r="R15" s="78" t="s">
        <v>352</v>
      </c>
      <c r="S15" s="78" t="s">
        <v>352</v>
      </c>
      <c r="T15" s="78" t="str">
        <f>+'META 21'!C15</f>
        <v>SI</v>
      </c>
      <c r="U15" s="151">
        <f t="shared" si="0"/>
        <v>0.46674538386237052</v>
      </c>
      <c r="V15" s="419">
        <f>+META_GES!C15</f>
        <v>1</v>
      </c>
    </row>
    <row r="16" spans="1:22" x14ac:dyDescent="0.25">
      <c r="A16" s="113" t="s">
        <v>374</v>
      </c>
      <c r="B16" s="78" t="s">
        <v>352</v>
      </c>
      <c r="C16" s="78">
        <f>+'META 3.1'!C16</f>
        <v>0.77287875696363761</v>
      </c>
      <c r="D16" s="78">
        <f>+'META 5 '!C16</f>
        <v>1.8041730474732007</v>
      </c>
      <c r="E16" s="78">
        <f>+'META 6'!C16</f>
        <v>0.99847512038523278</v>
      </c>
      <c r="F16" s="78">
        <f>+'META 7'!C16</f>
        <v>0.2143721193746459</v>
      </c>
      <c r="G16" s="78">
        <f>+'META 8.1'!C16</f>
        <v>0.72349351286776631</v>
      </c>
      <c r="H16" s="78">
        <f>+'META 8.2'!C16</f>
        <v>2.2102099067922909</v>
      </c>
      <c r="I16" s="78">
        <f>+'META 8.3'!C16</f>
        <v>0.85390946502057619</v>
      </c>
      <c r="J16" s="78">
        <f>+'META 9'!C16</f>
        <v>0.23492063492063492</v>
      </c>
      <c r="K16" s="78">
        <f>+'META 10'!C16</f>
        <v>0</v>
      </c>
      <c r="L16" s="78">
        <f>+'META 11'!C16</f>
        <v>2.9057368308807852</v>
      </c>
      <c r="M16" s="78">
        <f>+'META 12'!C16</f>
        <v>0.58564959875501466</v>
      </c>
      <c r="N16" s="78">
        <f>+'META 13'!C16</f>
        <v>0.6702928778531031</v>
      </c>
      <c r="O16" s="78" t="s">
        <v>352</v>
      </c>
      <c r="P16" s="78">
        <f>+'META 17'!C16</f>
        <v>0.87311710398445086</v>
      </c>
      <c r="Q16" s="78">
        <f>+'META 18'!C16</f>
        <v>7.000560044803585</v>
      </c>
      <c r="R16" s="78" t="s">
        <v>352</v>
      </c>
      <c r="S16" s="78" t="s">
        <v>352</v>
      </c>
      <c r="T16" s="78" t="str">
        <f>+'META 21'!C16</f>
        <v>SI</v>
      </c>
      <c r="U16" s="79">
        <f t="shared" si="0"/>
        <v>0.41728857980414358</v>
      </c>
      <c r="V16" s="419">
        <f>+META_GES!C16</f>
        <v>1</v>
      </c>
    </row>
    <row r="17" spans="1:22" x14ac:dyDescent="0.25">
      <c r="A17" s="113" t="s">
        <v>375</v>
      </c>
      <c r="B17" s="78" t="s">
        <v>352</v>
      </c>
      <c r="C17" s="147">
        <f>+'META 3.1'!C17</f>
        <v>1.0194719135487817</v>
      </c>
      <c r="D17" s="78">
        <f>+'META 5 '!C17</f>
        <v>4.0107775211701311</v>
      </c>
      <c r="E17" s="78">
        <f>+'META 6'!C17</f>
        <v>2.7290476190476194</v>
      </c>
      <c r="F17" s="78">
        <f>+'META 7'!C17</f>
        <v>2.9025681199594242</v>
      </c>
      <c r="G17" s="78">
        <f>+'META 8.1'!C17</f>
        <v>2.1888005774859969</v>
      </c>
      <c r="H17" s="78">
        <f>+'META 8.2'!C17</f>
        <v>0.48106156818374246</v>
      </c>
      <c r="I17" s="78">
        <f>+'META 8.3'!C17</f>
        <v>1.3992604496976158</v>
      </c>
      <c r="J17" s="78">
        <f>+'META 9'!C17</f>
        <v>0.41878890775325406</v>
      </c>
      <c r="K17" s="78">
        <f>+'META 10'!C17</f>
        <v>0</v>
      </c>
      <c r="L17" s="78">
        <f>+'META 11'!C17</f>
        <v>1.6511952103683403</v>
      </c>
      <c r="M17" s="78">
        <f>+'META 12'!C17</f>
        <v>1.2162099788655678</v>
      </c>
      <c r="N17" s="78">
        <f>+'META 13'!C17</f>
        <v>0.85212749708597513</v>
      </c>
      <c r="O17" s="78" t="s">
        <v>352</v>
      </c>
      <c r="P17" s="78">
        <f>+'META 17'!C17</f>
        <v>0.96538491706740193</v>
      </c>
      <c r="Q17" s="78">
        <f>+'META 18'!C17</f>
        <v>23.204826603933618</v>
      </c>
      <c r="R17" s="78" t="s">
        <v>352</v>
      </c>
      <c r="S17" s="78" t="s">
        <v>352</v>
      </c>
      <c r="T17" s="78" t="str">
        <f>+'META 21'!C17</f>
        <v>SI</v>
      </c>
      <c r="U17" s="151">
        <f t="shared" si="0"/>
        <v>0.49350513128545226</v>
      </c>
      <c r="V17" s="419">
        <f>+META_GES!C17</f>
        <v>1</v>
      </c>
    </row>
    <row r="18" spans="1:22" x14ac:dyDescent="0.25">
      <c r="A18" s="158" t="s">
        <v>362</v>
      </c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80"/>
    </row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>
      <c r="A25" s="148" t="s">
        <v>258</v>
      </c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49"/>
      <c r="O25" s="108"/>
      <c r="P25" s="108"/>
      <c r="Q25" s="149"/>
      <c r="R25" s="108"/>
      <c r="S25" s="108"/>
      <c r="T25" s="149"/>
    </row>
    <row r="26" spans="1:22" hidden="1" x14ac:dyDescent="0.25">
      <c r="A26" s="148" t="s">
        <v>259</v>
      </c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49"/>
      <c r="O26" s="108"/>
      <c r="P26" s="108"/>
      <c r="Q26" s="149"/>
      <c r="R26" s="108"/>
      <c r="S26" s="108"/>
      <c r="T26" s="149"/>
    </row>
    <row r="27" spans="1:22" hidden="1" x14ac:dyDescent="0.25">
      <c r="A27" s="148" t="s">
        <v>260</v>
      </c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49"/>
      <c r="O27" s="108"/>
      <c r="P27" s="108"/>
      <c r="Q27" s="149"/>
      <c r="R27" s="108"/>
      <c r="S27" s="108"/>
      <c r="T27" s="149"/>
    </row>
    <row r="28" spans="1:22" hidden="1" x14ac:dyDescent="0.25">
      <c r="A28" s="148" t="s">
        <v>261</v>
      </c>
      <c r="B28" s="109"/>
      <c r="C28" s="110"/>
      <c r="D28" s="110"/>
      <c r="E28" s="109"/>
      <c r="F28" s="109"/>
      <c r="G28" s="110"/>
      <c r="H28" s="110"/>
      <c r="I28" s="110"/>
      <c r="J28" s="110"/>
      <c r="K28" s="110"/>
      <c r="L28" s="110"/>
      <c r="M28" s="110"/>
      <c r="N28" s="150"/>
      <c r="O28" s="110"/>
      <c r="P28" s="110"/>
      <c r="Q28" s="150"/>
      <c r="R28" s="110"/>
      <c r="S28" s="110"/>
      <c r="T28" s="150"/>
    </row>
    <row r="29" spans="1:22" hidden="1" x14ac:dyDescent="0.25">
      <c r="A29" s="148"/>
      <c r="B29" s="109"/>
      <c r="C29" s="110"/>
      <c r="D29" s="110"/>
      <c r="E29" s="109"/>
      <c r="F29" s="109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</row>
    <row r="30" spans="1:22" hidden="1" x14ac:dyDescent="0.25">
      <c r="A30" s="181" t="s">
        <v>0</v>
      </c>
      <c r="B30" s="188" t="s">
        <v>267</v>
      </c>
      <c r="C30" s="189"/>
      <c r="D30" s="189"/>
      <c r="E30" s="189"/>
      <c r="F30" s="189"/>
      <c r="G30" s="189"/>
      <c r="H30" s="189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</row>
    <row r="31" spans="1:22" hidden="1" x14ac:dyDescent="0.25">
      <c r="A31" s="182"/>
      <c r="B31" s="188" t="s">
        <v>266</v>
      </c>
      <c r="C31" s="189"/>
      <c r="D31" s="189"/>
      <c r="E31" s="189"/>
      <c r="F31" s="189"/>
      <c r="G31" s="189"/>
      <c r="H31" s="189"/>
      <c r="I31" s="189"/>
      <c r="J31" s="189"/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</row>
    <row r="32" spans="1:22" hidden="1" x14ac:dyDescent="0.25">
      <c r="A32" s="182"/>
      <c r="B32" s="188"/>
      <c r="C32" s="189"/>
      <c r="D32" s="189"/>
      <c r="E32" s="189"/>
      <c r="F32" s="189"/>
      <c r="G32" s="189"/>
      <c r="H32" s="189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</row>
    <row r="33" spans="1:21" hidden="1" x14ac:dyDescent="0.25">
      <c r="A33" s="182"/>
      <c r="B33" s="190" t="s">
        <v>353</v>
      </c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  <c r="U33" s="191"/>
    </row>
    <row r="34" spans="1:21" hidden="1" x14ac:dyDescent="0.25">
      <c r="A34" s="182"/>
      <c r="B34" s="111" t="s">
        <v>231</v>
      </c>
      <c r="C34" s="111" t="s">
        <v>281</v>
      </c>
      <c r="D34" s="111" t="s">
        <v>234</v>
      </c>
      <c r="E34" s="111" t="s">
        <v>235</v>
      </c>
      <c r="F34" s="111" t="s">
        <v>236</v>
      </c>
      <c r="G34" s="111" t="s">
        <v>282</v>
      </c>
      <c r="H34" s="111" t="s">
        <v>283</v>
      </c>
      <c r="I34" s="111" t="s">
        <v>284</v>
      </c>
      <c r="J34" s="111" t="s">
        <v>238</v>
      </c>
      <c r="K34" s="111" t="s">
        <v>239</v>
      </c>
      <c r="L34" s="111" t="s">
        <v>218</v>
      </c>
      <c r="M34" s="111" t="s">
        <v>219</v>
      </c>
      <c r="N34" s="111" t="s">
        <v>245</v>
      </c>
      <c r="O34" s="111" t="s">
        <v>285</v>
      </c>
      <c r="P34" s="111" t="s">
        <v>286</v>
      </c>
      <c r="Q34" s="111" t="s">
        <v>287</v>
      </c>
      <c r="R34" s="111" t="s">
        <v>288</v>
      </c>
      <c r="S34" s="111" t="s">
        <v>289</v>
      </c>
      <c r="T34" s="111" t="s">
        <v>290</v>
      </c>
    </row>
    <row r="35" spans="1:21" ht="15" hidden="1" customHeight="1" x14ac:dyDescent="0.25">
      <c r="A35" s="182"/>
      <c r="B35" s="184" t="s">
        <v>292</v>
      </c>
      <c r="C35" s="184" t="s">
        <v>291</v>
      </c>
      <c r="D35" s="184" t="s">
        <v>293</v>
      </c>
      <c r="E35" s="184" t="s">
        <v>294</v>
      </c>
      <c r="F35" s="184" t="s">
        <v>252</v>
      </c>
      <c r="G35" s="184" t="s">
        <v>295</v>
      </c>
      <c r="H35" s="184" t="s">
        <v>246</v>
      </c>
      <c r="I35" s="184" t="s">
        <v>247</v>
      </c>
      <c r="J35" s="184" t="s">
        <v>296</v>
      </c>
      <c r="K35" s="184" t="s">
        <v>297</v>
      </c>
      <c r="L35" s="184" t="s">
        <v>249</v>
      </c>
      <c r="M35" s="184" t="s">
        <v>254</v>
      </c>
      <c r="N35" s="186" t="s">
        <v>253</v>
      </c>
      <c r="O35" s="184" t="s">
        <v>298</v>
      </c>
      <c r="P35" s="184" t="s">
        <v>248</v>
      </c>
      <c r="Q35" s="186" t="s">
        <v>299</v>
      </c>
      <c r="R35" s="184" t="s">
        <v>250</v>
      </c>
      <c r="S35" s="184" t="s">
        <v>251</v>
      </c>
      <c r="T35" s="186" t="s">
        <v>351</v>
      </c>
    </row>
    <row r="36" spans="1:21" ht="84.75" hidden="1" customHeight="1" x14ac:dyDescent="0.25">
      <c r="A36" s="183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7"/>
      <c r="O36" s="185"/>
      <c r="P36" s="185"/>
      <c r="Q36" s="187"/>
      <c r="R36" s="185"/>
      <c r="S36" s="185"/>
      <c r="T36" s="187"/>
    </row>
    <row r="37" spans="1:21" hidden="1" x14ac:dyDescent="0.25">
      <c r="A37" s="112" t="s">
        <v>202</v>
      </c>
      <c r="B37" s="415" t="str">
        <f t="shared" ref="B37:S37" si="1">IF(B12="n/a","n/a",IF(B12="","",IF(B12&gt;1,1,B12)))</f>
        <v>n/a</v>
      </c>
      <c r="C37" s="415">
        <f t="shared" si="1"/>
        <v>1</v>
      </c>
      <c r="D37" s="415">
        <f t="shared" si="1"/>
        <v>1</v>
      </c>
      <c r="E37" s="415">
        <f t="shared" si="1"/>
        <v>0.97766497461928936</v>
      </c>
      <c r="F37" s="415">
        <f t="shared" si="1"/>
        <v>1</v>
      </c>
      <c r="G37" s="415">
        <f t="shared" si="1"/>
        <v>0.46175851156085634</v>
      </c>
      <c r="H37" s="415">
        <f t="shared" si="1"/>
        <v>1</v>
      </c>
      <c r="I37" s="415">
        <f t="shared" si="1"/>
        <v>1</v>
      </c>
      <c r="J37" s="415">
        <f t="shared" si="1"/>
        <v>0.2946127946127946</v>
      </c>
      <c r="K37" s="415">
        <f t="shared" si="1"/>
        <v>1</v>
      </c>
      <c r="L37" s="415">
        <f t="shared" si="1"/>
        <v>1</v>
      </c>
      <c r="M37" s="415">
        <f t="shared" si="1"/>
        <v>0.69833295897353842</v>
      </c>
      <c r="N37" s="414">
        <f t="shared" si="1"/>
        <v>0.72121063641145999</v>
      </c>
      <c r="O37" s="415" t="str">
        <f t="shared" si="1"/>
        <v>n/a</v>
      </c>
      <c r="P37" s="415">
        <f t="shared" si="1"/>
        <v>0.98709465140935171</v>
      </c>
      <c r="Q37" s="414">
        <f t="shared" si="1"/>
        <v>1</v>
      </c>
      <c r="R37" s="415" t="str">
        <f t="shared" si="1"/>
        <v>n/a</v>
      </c>
      <c r="S37" s="415" t="str">
        <f t="shared" si="1"/>
        <v>n/a</v>
      </c>
      <c r="T37" s="414">
        <f t="shared" ref="T37:T42" si="2">IF(T12="n/a","n/a",IF(T12="SI",1,0))</f>
        <v>1</v>
      </c>
      <c r="U37" s="413"/>
    </row>
    <row r="38" spans="1:21" hidden="1" x14ac:dyDescent="0.25">
      <c r="A38" s="113" t="s">
        <v>196</v>
      </c>
      <c r="B38" s="415" t="str">
        <f t="shared" ref="B38:S38" si="3">IF(B13="n/a","n/a",IF(B13="","",IF(B13&gt;1,1,B13)))</f>
        <v>n/a</v>
      </c>
      <c r="C38" s="415">
        <f t="shared" si="3"/>
        <v>0.97066072453492702</v>
      </c>
      <c r="D38" s="415">
        <f t="shared" si="3"/>
        <v>1</v>
      </c>
      <c r="E38" s="415">
        <f t="shared" si="3"/>
        <v>0.96832412523020273</v>
      </c>
      <c r="F38" s="415">
        <f t="shared" si="3"/>
        <v>1</v>
      </c>
      <c r="G38" s="415">
        <f t="shared" si="3"/>
        <v>0.62356820029597493</v>
      </c>
      <c r="H38" s="415">
        <f t="shared" si="3"/>
        <v>0.76611841317723672</v>
      </c>
      <c r="I38" s="415">
        <f t="shared" si="3"/>
        <v>0.7069370646559201</v>
      </c>
      <c r="J38" s="415">
        <f t="shared" si="3"/>
        <v>0.17736045905059988</v>
      </c>
      <c r="K38" s="415">
        <f t="shared" si="3"/>
        <v>0</v>
      </c>
      <c r="L38" s="415">
        <f t="shared" si="3"/>
        <v>0.81699346405228768</v>
      </c>
      <c r="M38" s="415">
        <f t="shared" si="3"/>
        <v>0.95844824814099017</v>
      </c>
      <c r="N38" s="414">
        <f t="shared" si="3"/>
        <v>0.88398905253156712</v>
      </c>
      <c r="O38" s="415" t="str">
        <f t="shared" si="3"/>
        <v>n/a</v>
      </c>
      <c r="P38" s="415">
        <f t="shared" si="3"/>
        <v>1</v>
      </c>
      <c r="Q38" s="414">
        <f t="shared" si="3"/>
        <v>1</v>
      </c>
      <c r="R38" s="415" t="str">
        <f t="shared" si="3"/>
        <v>n/a</v>
      </c>
      <c r="S38" s="415" t="str">
        <f t="shared" si="3"/>
        <v>n/a</v>
      </c>
      <c r="T38" s="414">
        <f t="shared" si="2"/>
        <v>1</v>
      </c>
    </row>
    <row r="39" spans="1:21" hidden="1" x14ac:dyDescent="0.25">
      <c r="A39" s="113" t="s">
        <v>209</v>
      </c>
      <c r="B39" s="415" t="str">
        <f t="shared" ref="B39:S39" si="4">IF(B14="n/a","n/a",IF(B14="","",IF(B14&gt;1,1,B14)))</f>
        <v>n/a</v>
      </c>
      <c r="C39" s="415">
        <f t="shared" si="4"/>
        <v>1</v>
      </c>
      <c r="D39" s="415">
        <f t="shared" si="4"/>
        <v>1</v>
      </c>
      <c r="E39" s="415">
        <f t="shared" si="4"/>
        <v>0.64407039020658008</v>
      </c>
      <c r="F39" s="415">
        <f t="shared" si="4"/>
        <v>1</v>
      </c>
      <c r="G39" s="415">
        <f t="shared" si="4"/>
        <v>1</v>
      </c>
      <c r="H39" s="415">
        <f t="shared" si="4"/>
        <v>1</v>
      </c>
      <c r="I39" s="415">
        <f t="shared" si="4"/>
        <v>1</v>
      </c>
      <c r="J39" s="415">
        <f t="shared" si="4"/>
        <v>0.34838870225208413</v>
      </c>
      <c r="K39" s="415">
        <f t="shared" si="4"/>
        <v>0</v>
      </c>
      <c r="L39" s="415">
        <f t="shared" si="4"/>
        <v>1</v>
      </c>
      <c r="M39" s="415">
        <f t="shared" si="4"/>
        <v>1</v>
      </c>
      <c r="N39" s="414">
        <f t="shared" si="4"/>
        <v>0.9163178691930135</v>
      </c>
      <c r="O39" s="415" t="str">
        <f t="shared" si="4"/>
        <v>n/a</v>
      </c>
      <c r="P39" s="415">
        <f t="shared" si="4"/>
        <v>0.86669400628247473</v>
      </c>
      <c r="Q39" s="414">
        <f t="shared" si="4"/>
        <v>1</v>
      </c>
      <c r="R39" s="415" t="str">
        <f t="shared" si="4"/>
        <v>n/a</v>
      </c>
      <c r="S39" s="415" t="str">
        <f t="shared" si="4"/>
        <v>n/a</v>
      </c>
      <c r="T39" s="414">
        <f t="shared" si="2"/>
        <v>1</v>
      </c>
    </row>
    <row r="40" spans="1:21" hidden="1" x14ac:dyDescent="0.25">
      <c r="A40" s="113" t="s">
        <v>201</v>
      </c>
      <c r="B40" s="415" t="str">
        <f t="shared" ref="B40:S40" si="5">IF(B15="n/a","n/a",IF(B15="","",IF(B15&gt;1,1,B15)))</f>
        <v>n/a</v>
      </c>
      <c r="C40" s="415">
        <f t="shared" si="5"/>
        <v>1</v>
      </c>
      <c r="D40" s="415">
        <f t="shared" si="5"/>
        <v>1</v>
      </c>
      <c r="E40" s="415">
        <f t="shared" si="5"/>
        <v>1</v>
      </c>
      <c r="F40" s="415">
        <f t="shared" si="5"/>
        <v>1</v>
      </c>
      <c r="G40" s="415">
        <f t="shared" si="5"/>
        <v>0.64363573668286844</v>
      </c>
      <c r="H40" s="415">
        <f t="shared" si="5"/>
        <v>0.6299874475001086</v>
      </c>
      <c r="I40" s="415">
        <f t="shared" si="5"/>
        <v>1</v>
      </c>
      <c r="J40" s="415">
        <f t="shared" si="5"/>
        <v>0.34542314335060448</v>
      </c>
      <c r="K40" s="415">
        <f t="shared" si="5"/>
        <v>0.40415246449646897</v>
      </c>
      <c r="L40" s="415">
        <f t="shared" si="5"/>
        <v>0.70226863301883913</v>
      </c>
      <c r="M40" s="415">
        <f t="shared" si="5"/>
        <v>0.95135024492490361</v>
      </c>
      <c r="N40" s="414">
        <f t="shared" si="5"/>
        <v>0.5937077494984514</v>
      </c>
      <c r="O40" s="415" t="str">
        <f t="shared" si="5"/>
        <v>n/a</v>
      </c>
      <c r="P40" s="415">
        <f t="shared" si="5"/>
        <v>0.82970338104127772</v>
      </c>
      <c r="Q40" s="414">
        <f t="shared" si="5"/>
        <v>1</v>
      </c>
      <c r="R40" s="415" t="str">
        <f t="shared" si="5"/>
        <v>n/a</v>
      </c>
      <c r="S40" s="415" t="str">
        <f t="shared" si="5"/>
        <v>n/a</v>
      </c>
      <c r="T40" s="414">
        <f t="shared" si="2"/>
        <v>1</v>
      </c>
    </row>
    <row r="41" spans="1:21" hidden="1" x14ac:dyDescent="0.25">
      <c r="A41" s="113" t="s">
        <v>197</v>
      </c>
      <c r="B41" s="415" t="str">
        <f t="shared" ref="B41:S41" si="6">IF(B16="n/a","n/a",IF(B16="","",IF(B16&gt;1,1,B16)))</f>
        <v>n/a</v>
      </c>
      <c r="C41" s="415">
        <f t="shared" si="6"/>
        <v>0.77287875696363761</v>
      </c>
      <c r="D41" s="415">
        <f t="shared" si="6"/>
        <v>1</v>
      </c>
      <c r="E41" s="415">
        <f t="shared" si="6"/>
        <v>0.99847512038523278</v>
      </c>
      <c r="F41" s="415">
        <f t="shared" si="6"/>
        <v>0.2143721193746459</v>
      </c>
      <c r="G41" s="415">
        <f t="shared" si="6"/>
        <v>0.72349351286776631</v>
      </c>
      <c r="H41" s="415">
        <f t="shared" si="6"/>
        <v>1</v>
      </c>
      <c r="I41" s="415">
        <f t="shared" si="6"/>
        <v>0.85390946502057619</v>
      </c>
      <c r="J41" s="415">
        <f t="shared" si="6"/>
        <v>0.23492063492063492</v>
      </c>
      <c r="K41" s="415">
        <f t="shared" si="6"/>
        <v>0</v>
      </c>
      <c r="L41" s="415">
        <f t="shared" si="6"/>
        <v>1</v>
      </c>
      <c r="M41" s="415">
        <f t="shared" si="6"/>
        <v>0.58564959875501466</v>
      </c>
      <c r="N41" s="414">
        <f t="shared" si="6"/>
        <v>0.6702928778531031</v>
      </c>
      <c r="O41" s="415" t="str">
        <f t="shared" si="6"/>
        <v>n/a</v>
      </c>
      <c r="P41" s="415">
        <f t="shared" si="6"/>
        <v>0.87311710398445086</v>
      </c>
      <c r="Q41" s="414">
        <f t="shared" si="6"/>
        <v>1</v>
      </c>
      <c r="R41" s="415" t="str">
        <f t="shared" si="6"/>
        <v>n/a</v>
      </c>
      <c r="S41" s="415" t="str">
        <f t="shared" si="6"/>
        <v>n/a</v>
      </c>
      <c r="T41" s="414">
        <f t="shared" si="2"/>
        <v>1</v>
      </c>
    </row>
    <row r="42" spans="1:21" hidden="1" x14ac:dyDescent="0.25">
      <c r="A42" s="113" t="s">
        <v>203</v>
      </c>
      <c r="B42" s="415" t="str">
        <f t="shared" ref="B42:S42" si="7">IF(B17="n/a","n/a",IF(B17="","",IF(B17&gt;1,1,B17)))</f>
        <v>n/a</v>
      </c>
      <c r="C42" s="415">
        <f t="shared" si="7"/>
        <v>1</v>
      </c>
      <c r="D42" s="415">
        <f t="shared" si="7"/>
        <v>1</v>
      </c>
      <c r="E42" s="415">
        <f t="shared" si="7"/>
        <v>1</v>
      </c>
      <c r="F42" s="415">
        <f t="shared" si="7"/>
        <v>1</v>
      </c>
      <c r="G42" s="415">
        <f t="shared" si="7"/>
        <v>1</v>
      </c>
      <c r="H42" s="415">
        <f t="shared" si="7"/>
        <v>0.48106156818374246</v>
      </c>
      <c r="I42" s="415">
        <f t="shared" si="7"/>
        <v>1</v>
      </c>
      <c r="J42" s="415">
        <f t="shared" si="7"/>
        <v>0.41878890775325406</v>
      </c>
      <c r="K42" s="415">
        <f t="shared" si="7"/>
        <v>0</v>
      </c>
      <c r="L42" s="415">
        <f t="shared" si="7"/>
        <v>1</v>
      </c>
      <c r="M42" s="415">
        <f t="shared" si="7"/>
        <v>1</v>
      </c>
      <c r="N42" s="414">
        <f t="shared" si="7"/>
        <v>0.85212749708597513</v>
      </c>
      <c r="O42" s="415" t="str">
        <f t="shared" si="7"/>
        <v>n/a</v>
      </c>
      <c r="P42" s="415">
        <f t="shared" si="7"/>
        <v>0.96538491706740193</v>
      </c>
      <c r="Q42" s="414">
        <f t="shared" si="7"/>
        <v>1</v>
      </c>
      <c r="R42" s="415" t="str">
        <f t="shared" si="7"/>
        <v>n/a</v>
      </c>
      <c r="S42" s="415" t="str">
        <f t="shared" si="7"/>
        <v>n/a</v>
      </c>
      <c r="T42" s="414">
        <f t="shared" si="2"/>
        <v>1</v>
      </c>
    </row>
    <row r="43" spans="1:21" hidden="1" x14ac:dyDescent="0.25">
      <c r="A43" s="113" t="s">
        <v>208</v>
      </c>
      <c r="B43" s="415" t="e">
        <f>IF(#REF!="n/a","n/a",IF(#REF!="","",IF(#REF!&gt;1,1,#REF!)))</f>
        <v>#REF!</v>
      </c>
      <c r="C43" s="415" t="e">
        <f>IF(#REF!="n/a","n/a",IF(#REF!="","",IF(#REF!&gt;1,1,#REF!)))</f>
        <v>#REF!</v>
      </c>
      <c r="D43" s="415" t="e">
        <f>IF(#REF!="n/a","n/a",IF(#REF!="","",IF(#REF!&gt;1,1,#REF!)))</f>
        <v>#REF!</v>
      </c>
      <c r="E43" s="415" t="e">
        <f>IF(#REF!="n/a","n/a",IF(#REF!="","",IF(#REF!&gt;1,1,#REF!)))</f>
        <v>#REF!</v>
      </c>
      <c r="F43" s="415" t="e">
        <f>IF(#REF!="n/a","n/a",IF(#REF!="","",IF(#REF!&gt;1,1,#REF!)))</f>
        <v>#REF!</v>
      </c>
      <c r="G43" s="415" t="e">
        <f>IF(#REF!="n/a","n/a",IF(#REF!="","",IF(#REF!&gt;1,1,#REF!)))</f>
        <v>#REF!</v>
      </c>
      <c r="H43" s="415" t="e">
        <f>IF(#REF!="n/a","n/a",IF(#REF!="","",IF(#REF!&gt;1,1,#REF!)))</f>
        <v>#REF!</v>
      </c>
      <c r="I43" s="415" t="e">
        <f>IF(#REF!="n/a","n/a",IF(#REF!="","",IF(#REF!&gt;1,1,#REF!)))</f>
        <v>#REF!</v>
      </c>
      <c r="J43" s="415" t="e">
        <f>IF(#REF!="n/a","n/a",IF(#REF!="","",IF(#REF!&gt;1,1,#REF!)))</f>
        <v>#REF!</v>
      </c>
      <c r="K43" s="415" t="e">
        <f>IF(#REF!="n/a","n/a",IF(#REF!="","",IF(#REF!&gt;1,1,#REF!)))</f>
        <v>#REF!</v>
      </c>
      <c r="L43" s="415" t="e">
        <f>IF(#REF!="n/a","n/a",IF(#REF!="","",IF(#REF!&gt;1,1,#REF!)))</f>
        <v>#REF!</v>
      </c>
      <c r="M43" s="415" t="e">
        <f>IF(#REF!="n/a","n/a",IF(#REF!="","",IF(#REF!&gt;1,1,#REF!)))</f>
        <v>#REF!</v>
      </c>
      <c r="N43" s="414" t="e">
        <f>IF(#REF!="n/a","n/a",IF(#REF!="","",IF(#REF!&gt;1,1,#REF!)))</f>
        <v>#REF!</v>
      </c>
      <c r="O43" s="415" t="e">
        <f>IF(#REF!="n/a","n/a",IF(#REF!="","",IF(#REF!&gt;1,1,#REF!)))</f>
        <v>#REF!</v>
      </c>
      <c r="P43" s="415" t="e">
        <f>IF(#REF!="n/a","n/a",IF(#REF!="","",IF(#REF!&gt;1,1,#REF!)))</f>
        <v>#REF!</v>
      </c>
      <c r="Q43" s="414" t="e">
        <f>IF(#REF!="n/a","n/a",IF(#REF!="","",IF(#REF!&gt;1,1,#REF!)))</f>
        <v>#REF!</v>
      </c>
      <c r="R43" s="415" t="e">
        <f>IF(#REF!="n/a","n/a",IF(#REF!="","",IF(#REF!&gt;1,1,#REF!)))</f>
        <v>#REF!</v>
      </c>
      <c r="S43" s="415" t="e">
        <f>IF(#REF!="n/a","n/a",IF(#REF!="","",IF(#REF!&gt;1,1,#REF!)))</f>
        <v>#REF!</v>
      </c>
      <c r="T43" s="414" t="e">
        <f>IF(#REF!="n/a","n/a",IF(#REF!="SI",1,0))</f>
        <v>#REF!</v>
      </c>
    </row>
    <row r="44" spans="1:21" hidden="1" x14ac:dyDescent="0.25">
      <c r="A44" s="113" t="s">
        <v>205</v>
      </c>
      <c r="B44" s="415" t="e">
        <f>IF(#REF!="n/a","n/a",IF(#REF!="","",IF(#REF!&gt;1,1,#REF!)))</f>
        <v>#REF!</v>
      </c>
      <c r="C44" s="415" t="e">
        <f>IF(#REF!="n/a","n/a",IF(#REF!="","",IF(#REF!&gt;1,1,#REF!)))</f>
        <v>#REF!</v>
      </c>
      <c r="D44" s="415" t="e">
        <f>IF(#REF!="n/a","n/a",IF(#REF!="","",IF(#REF!&gt;1,1,#REF!)))</f>
        <v>#REF!</v>
      </c>
      <c r="E44" s="415" t="e">
        <f>IF(#REF!="n/a","n/a",IF(#REF!="","",IF(#REF!&gt;1,1,#REF!)))</f>
        <v>#REF!</v>
      </c>
      <c r="F44" s="415" t="e">
        <f>IF(#REF!="n/a","n/a",IF(#REF!="","",IF(#REF!&gt;1,1,#REF!)))</f>
        <v>#REF!</v>
      </c>
      <c r="G44" s="415" t="e">
        <f>IF(#REF!="n/a","n/a",IF(#REF!="","",IF(#REF!&gt;1,1,#REF!)))</f>
        <v>#REF!</v>
      </c>
      <c r="H44" s="415" t="e">
        <f>IF(#REF!="n/a","n/a",IF(#REF!="","",IF(#REF!&gt;1,1,#REF!)))</f>
        <v>#REF!</v>
      </c>
      <c r="I44" s="415" t="e">
        <f>IF(#REF!="n/a","n/a",IF(#REF!="","",IF(#REF!&gt;1,1,#REF!)))</f>
        <v>#REF!</v>
      </c>
      <c r="J44" s="415" t="e">
        <f>IF(#REF!="n/a","n/a",IF(#REF!="","",IF(#REF!&gt;1,1,#REF!)))</f>
        <v>#REF!</v>
      </c>
      <c r="K44" s="415" t="e">
        <f>IF(#REF!="n/a","n/a",IF(#REF!="","",IF(#REF!&gt;1,1,#REF!)))</f>
        <v>#REF!</v>
      </c>
      <c r="L44" s="415" t="e">
        <f>IF(#REF!="n/a","n/a",IF(#REF!="","",IF(#REF!&gt;1,1,#REF!)))</f>
        <v>#REF!</v>
      </c>
      <c r="M44" s="415" t="e">
        <f>IF(#REF!="n/a","n/a",IF(#REF!="","",IF(#REF!&gt;1,1,#REF!)))</f>
        <v>#REF!</v>
      </c>
      <c r="N44" s="414" t="e">
        <f>IF(#REF!="n/a","n/a",IF(#REF!="","",IF(#REF!&gt;1,1,#REF!)))</f>
        <v>#REF!</v>
      </c>
      <c r="O44" s="415" t="e">
        <f>IF(#REF!="n/a","n/a",IF(#REF!="","",IF(#REF!&gt;1,1,#REF!)))</f>
        <v>#REF!</v>
      </c>
      <c r="P44" s="415" t="e">
        <f>IF(#REF!="n/a","n/a",IF(#REF!="","",IF(#REF!&gt;1,1,#REF!)))</f>
        <v>#REF!</v>
      </c>
      <c r="Q44" s="414" t="e">
        <f>IF(#REF!="n/a","n/a",IF(#REF!="","",IF(#REF!&gt;1,1,#REF!)))</f>
        <v>#REF!</v>
      </c>
      <c r="R44" s="415" t="e">
        <f>IF(#REF!="n/a","n/a",IF(#REF!="","",IF(#REF!&gt;1,1,#REF!)))</f>
        <v>#REF!</v>
      </c>
      <c r="S44" s="415" t="e">
        <f>IF(#REF!="n/a","n/a",IF(#REF!="","",IF(#REF!&gt;1,1,#REF!)))</f>
        <v>#REF!</v>
      </c>
      <c r="T44" s="414" t="e">
        <f>IF(#REF!="n/a","n/a",IF(#REF!="SI",1,0))</f>
        <v>#REF!</v>
      </c>
    </row>
    <row r="45" spans="1:21" hidden="1" x14ac:dyDescent="0.25">
      <c r="A45" s="113" t="s">
        <v>257</v>
      </c>
      <c r="B45" s="415" t="e">
        <f>IF(#REF!="n/a","n/a",IF(#REF!="","",IF(#REF!&gt;1,1,#REF!)))</f>
        <v>#REF!</v>
      </c>
      <c r="C45" s="415" t="e">
        <f>IF(#REF!="n/a","n/a",IF(#REF!="","",IF(#REF!&gt;1,1,#REF!)))</f>
        <v>#REF!</v>
      </c>
      <c r="D45" s="415" t="e">
        <f>IF(#REF!="n/a","n/a",IF(#REF!="","",IF(#REF!&gt;1,1,#REF!)))</f>
        <v>#REF!</v>
      </c>
      <c r="E45" s="415" t="e">
        <f>IF(#REF!="n/a","n/a",IF(#REF!="","",IF(#REF!&gt;1,1,#REF!)))</f>
        <v>#REF!</v>
      </c>
      <c r="F45" s="415" t="e">
        <f>IF(#REF!="n/a","n/a",IF(#REF!="","",IF(#REF!&gt;1,1,#REF!)))</f>
        <v>#REF!</v>
      </c>
      <c r="G45" s="415" t="e">
        <f>IF(#REF!="n/a","n/a",IF(#REF!="","",IF(#REF!&gt;1,1,#REF!)))</f>
        <v>#REF!</v>
      </c>
      <c r="H45" s="415" t="e">
        <f>IF(#REF!="n/a","n/a",IF(#REF!="","",IF(#REF!&gt;1,1,#REF!)))</f>
        <v>#REF!</v>
      </c>
      <c r="I45" s="415" t="e">
        <f>IF(#REF!="n/a","n/a",IF(#REF!="","",IF(#REF!&gt;1,1,#REF!)))</f>
        <v>#REF!</v>
      </c>
      <c r="J45" s="415" t="e">
        <f>IF(#REF!="n/a","n/a",IF(#REF!="","",IF(#REF!&gt;1,1,#REF!)))</f>
        <v>#REF!</v>
      </c>
      <c r="K45" s="415" t="e">
        <f>IF(#REF!="n/a","n/a",IF(#REF!="","",IF(#REF!&gt;1,1,#REF!)))</f>
        <v>#REF!</v>
      </c>
      <c r="L45" s="415" t="e">
        <f>IF(#REF!="n/a","n/a",IF(#REF!="","",IF(#REF!&gt;1,1,#REF!)))</f>
        <v>#REF!</v>
      </c>
      <c r="M45" s="415" t="e">
        <f>IF(#REF!="n/a","n/a",IF(#REF!="","",IF(#REF!&gt;1,1,#REF!)))</f>
        <v>#REF!</v>
      </c>
      <c r="N45" s="414" t="e">
        <f>IF(#REF!="n/a","n/a",IF(#REF!="","",IF(#REF!&gt;1,1,#REF!)))</f>
        <v>#REF!</v>
      </c>
      <c r="O45" s="415" t="e">
        <f>IF(#REF!="n/a","n/a",IF(#REF!="","",IF(#REF!&gt;1,1,#REF!)))</f>
        <v>#REF!</v>
      </c>
      <c r="P45" s="415" t="e">
        <f>IF(#REF!="n/a","n/a",IF(#REF!="","",IF(#REF!&gt;1,1,#REF!)))</f>
        <v>#REF!</v>
      </c>
      <c r="Q45" s="414" t="e">
        <f>IF(#REF!="n/a","n/a",IF(#REF!="","",IF(#REF!&gt;1,1,#REF!)))</f>
        <v>#REF!</v>
      </c>
      <c r="R45" s="415" t="e">
        <f>IF(#REF!="n/a","n/a",IF(#REF!="","",IF(#REF!&gt;1,1,#REF!)))</f>
        <v>#REF!</v>
      </c>
      <c r="S45" s="415" t="e">
        <f>IF(#REF!="n/a","n/a",IF(#REF!="","",IF(#REF!&gt;1,1,#REF!)))</f>
        <v>#REF!</v>
      </c>
      <c r="T45" s="414" t="e">
        <f>IF(#REF!="n/a","n/a",IF(#REF!="SI",1,0))</f>
        <v>#REF!</v>
      </c>
    </row>
    <row r="46" spans="1:21" hidden="1" x14ac:dyDescent="0.25">
      <c r="A46" s="113" t="s">
        <v>204</v>
      </c>
      <c r="B46" s="415" t="e">
        <f>IF(#REF!="n/a","n/a",IF(#REF!="","",IF(#REF!&gt;1,1,#REF!)))</f>
        <v>#REF!</v>
      </c>
      <c r="C46" s="415" t="e">
        <f>IF(#REF!="n/a","n/a",IF(#REF!="","",IF(#REF!&gt;1,1,#REF!)))</f>
        <v>#REF!</v>
      </c>
      <c r="D46" s="415" t="e">
        <f>IF(#REF!="n/a","n/a",IF(#REF!="","",IF(#REF!&gt;1,1,#REF!)))</f>
        <v>#REF!</v>
      </c>
      <c r="E46" s="415" t="e">
        <f>IF(#REF!="n/a","n/a",IF(#REF!="","",IF(#REF!&gt;1,1,#REF!)))</f>
        <v>#REF!</v>
      </c>
      <c r="F46" s="415" t="e">
        <f>IF(#REF!="n/a","n/a",IF(#REF!="","",IF(#REF!&gt;1,1,#REF!)))</f>
        <v>#REF!</v>
      </c>
      <c r="G46" s="415" t="e">
        <f>IF(#REF!="n/a","n/a",IF(#REF!="","",IF(#REF!&gt;1,1,#REF!)))</f>
        <v>#REF!</v>
      </c>
      <c r="H46" s="415" t="e">
        <f>IF(#REF!="n/a","n/a",IF(#REF!="","",IF(#REF!&gt;1,1,#REF!)))</f>
        <v>#REF!</v>
      </c>
      <c r="I46" s="415" t="e">
        <f>IF(#REF!="n/a","n/a",IF(#REF!="","",IF(#REF!&gt;1,1,#REF!)))</f>
        <v>#REF!</v>
      </c>
      <c r="J46" s="415" t="e">
        <f>IF(#REF!="n/a","n/a",IF(#REF!="","",IF(#REF!&gt;1,1,#REF!)))</f>
        <v>#REF!</v>
      </c>
      <c r="K46" s="415" t="e">
        <f>IF(#REF!="n/a","n/a",IF(#REF!="","",IF(#REF!&gt;1,1,#REF!)))</f>
        <v>#REF!</v>
      </c>
      <c r="L46" s="415" t="e">
        <f>IF(#REF!="n/a","n/a",IF(#REF!="","",IF(#REF!&gt;1,1,#REF!)))</f>
        <v>#REF!</v>
      </c>
      <c r="M46" s="415" t="e">
        <f>IF(#REF!="n/a","n/a",IF(#REF!="","",IF(#REF!&gt;1,1,#REF!)))</f>
        <v>#REF!</v>
      </c>
      <c r="N46" s="414" t="e">
        <f>IF(#REF!="n/a","n/a",IF(#REF!="","",IF(#REF!&gt;1,1,#REF!)))</f>
        <v>#REF!</v>
      </c>
      <c r="O46" s="415" t="e">
        <f>IF(#REF!="n/a","n/a",IF(#REF!="","",IF(#REF!&gt;1,1,#REF!)))</f>
        <v>#REF!</v>
      </c>
      <c r="P46" s="415" t="e">
        <f>IF(#REF!="n/a","n/a",IF(#REF!="","",IF(#REF!&gt;1,1,#REF!)))</f>
        <v>#REF!</v>
      </c>
      <c r="Q46" s="414" t="e">
        <f>IF(#REF!="n/a","n/a",IF(#REF!="","",IF(#REF!&gt;1,1,#REF!)))</f>
        <v>#REF!</v>
      </c>
      <c r="R46" s="415" t="e">
        <f>IF(#REF!="n/a","n/a",IF(#REF!="","",IF(#REF!&gt;1,1,#REF!)))</f>
        <v>#REF!</v>
      </c>
      <c r="S46" s="415" t="e">
        <f>IF(#REF!="n/a","n/a",IF(#REF!="","",IF(#REF!&gt;1,1,#REF!)))</f>
        <v>#REF!</v>
      </c>
      <c r="T46" s="414" t="e">
        <f>IF(#REF!="n/a","n/a",IF(#REF!="SI",1,0))</f>
        <v>#REF!</v>
      </c>
    </row>
    <row r="47" spans="1:21" hidden="1" x14ac:dyDescent="0.25">
      <c r="A47" s="113" t="s">
        <v>206</v>
      </c>
      <c r="B47" s="415" t="e">
        <f>IF(#REF!="n/a","n/a",IF(#REF!="","",IF(#REF!&gt;1,1,#REF!)))</f>
        <v>#REF!</v>
      </c>
      <c r="C47" s="415" t="e">
        <f>IF(#REF!="n/a","n/a",IF(#REF!="","",IF(#REF!&gt;1,1,#REF!)))</f>
        <v>#REF!</v>
      </c>
      <c r="D47" s="415" t="e">
        <f>IF(#REF!="n/a","n/a",IF(#REF!="","",IF(#REF!&gt;1,1,#REF!)))</f>
        <v>#REF!</v>
      </c>
      <c r="E47" s="415" t="e">
        <f>IF(#REF!="n/a","n/a",IF(#REF!="","",IF(#REF!&gt;1,1,#REF!)))</f>
        <v>#REF!</v>
      </c>
      <c r="F47" s="415" t="e">
        <f>IF(#REF!="n/a","n/a",IF(#REF!="","",IF(#REF!&gt;1,1,#REF!)))</f>
        <v>#REF!</v>
      </c>
      <c r="G47" s="415" t="e">
        <f>IF(#REF!="n/a","n/a",IF(#REF!="","",IF(#REF!&gt;1,1,#REF!)))</f>
        <v>#REF!</v>
      </c>
      <c r="H47" s="415" t="e">
        <f>IF(#REF!="n/a","n/a",IF(#REF!="","",IF(#REF!&gt;1,1,#REF!)))</f>
        <v>#REF!</v>
      </c>
      <c r="I47" s="415" t="e">
        <f>IF(#REF!="n/a","n/a",IF(#REF!="","",IF(#REF!&gt;1,1,#REF!)))</f>
        <v>#REF!</v>
      </c>
      <c r="J47" s="415" t="e">
        <f>IF(#REF!="n/a","n/a",IF(#REF!="","",IF(#REF!&gt;1,1,#REF!)))</f>
        <v>#REF!</v>
      </c>
      <c r="K47" s="415" t="e">
        <f>IF(#REF!="n/a","n/a",IF(#REF!="","",IF(#REF!&gt;1,1,#REF!)))</f>
        <v>#REF!</v>
      </c>
      <c r="L47" s="415" t="e">
        <f>IF(#REF!="n/a","n/a",IF(#REF!="","",IF(#REF!&gt;1,1,#REF!)))</f>
        <v>#REF!</v>
      </c>
      <c r="M47" s="415" t="e">
        <f>IF(#REF!="n/a","n/a",IF(#REF!="","",IF(#REF!&gt;1,1,#REF!)))</f>
        <v>#REF!</v>
      </c>
      <c r="N47" s="414" t="e">
        <f>IF(#REF!="n/a","n/a",IF(#REF!="","",IF(#REF!&gt;1,1,#REF!)))</f>
        <v>#REF!</v>
      </c>
      <c r="O47" s="415" t="e">
        <f>IF(#REF!="n/a","n/a",IF(#REF!="","",IF(#REF!&gt;1,1,#REF!)))</f>
        <v>#REF!</v>
      </c>
      <c r="P47" s="415" t="e">
        <f>IF(#REF!="n/a","n/a",IF(#REF!="","",IF(#REF!&gt;1,1,#REF!)))</f>
        <v>#REF!</v>
      </c>
      <c r="Q47" s="414" t="e">
        <f>IF(#REF!="n/a","n/a",IF(#REF!="","",IF(#REF!&gt;1,1,#REF!)))</f>
        <v>#REF!</v>
      </c>
      <c r="R47" s="415" t="e">
        <f>IF(#REF!="n/a","n/a",IF(#REF!="","",IF(#REF!&gt;1,1,#REF!)))</f>
        <v>#REF!</v>
      </c>
      <c r="S47" s="415" t="e">
        <f>IF(#REF!="n/a","n/a",IF(#REF!="","",IF(#REF!&gt;1,1,#REF!)))</f>
        <v>#REF!</v>
      </c>
      <c r="T47" s="414" t="e">
        <f>IF(#REF!="n/a","n/a",IF(#REF!="SI",1,0))</f>
        <v>#REF!</v>
      </c>
    </row>
    <row r="48" spans="1:21" hidden="1" x14ac:dyDescent="0.25">
      <c r="A48" s="412" t="s">
        <v>207</v>
      </c>
      <c r="B48" s="411" t="e">
        <f>IF(#REF!="n/a","n/a",IF(#REF!="","",IF(#REF!&gt;1,1,#REF!)))</f>
        <v>#REF!</v>
      </c>
      <c r="C48" s="411" t="e">
        <f>IF(#REF!="n/a","n/a",IF(#REF!="","",IF(#REF!&gt;1,1,#REF!)))</f>
        <v>#REF!</v>
      </c>
      <c r="D48" s="411" t="e">
        <f>IF(#REF!="n/a","n/a",IF(#REF!="","",IF(#REF!&gt;1,1,#REF!)))</f>
        <v>#REF!</v>
      </c>
      <c r="E48" s="411" t="e">
        <f>IF(#REF!="n/a","n/a",IF(#REF!="","",IF(#REF!&gt;1,1,#REF!)))</f>
        <v>#REF!</v>
      </c>
      <c r="F48" s="411" t="e">
        <f>IF(#REF!="n/a","n/a",IF(#REF!="","",IF(#REF!&gt;1,1,#REF!)))</f>
        <v>#REF!</v>
      </c>
      <c r="G48" s="411" t="e">
        <f>IF(#REF!="n/a","n/a",IF(#REF!="","",IF(#REF!&gt;1,1,#REF!)))</f>
        <v>#REF!</v>
      </c>
      <c r="H48" s="411" t="e">
        <f>IF(#REF!="n/a","n/a",IF(#REF!="","",IF(#REF!&gt;1,1,#REF!)))</f>
        <v>#REF!</v>
      </c>
      <c r="I48" s="411" t="e">
        <f>IF(#REF!="n/a","n/a",IF(#REF!="","",IF(#REF!&gt;1,1,#REF!)))</f>
        <v>#REF!</v>
      </c>
      <c r="J48" s="411" t="e">
        <f>IF(#REF!="n/a","n/a",IF(#REF!="","",IF(#REF!&gt;1,1,#REF!)))</f>
        <v>#REF!</v>
      </c>
      <c r="K48" s="411" t="e">
        <f>IF(#REF!="n/a","n/a",IF(#REF!="","",IF(#REF!&gt;1,1,#REF!)))</f>
        <v>#REF!</v>
      </c>
      <c r="L48" s="411" t="e">
        <f>IF(#REF!="n/a","n/a",IF(#REF!="","",IF(#REF!&gt;1,1,#REF!)))</f>
        <v>#REF!</v>
      </c>
      <c r="M48" s="411" t="e">
        <f>IF(#REF!="n/a","n/a",IF(#REF!="","",IF(#REF!&gt;1,1,#REF!)))</f>
        <v>#REF!</v>
      </c>
      <c r="N48" s="410" t="e">
        <f>IF(#REF!="n/a","n/a",IF(#REF!="","",IF(#REF!&gt;1,1,#REF!)))</f>
        <v>#REF!</v>
      </c>
      <c r="O48" s="411" t="e">
        <f>IF(#REF!="n/a","n/a",IF(#REF!="","",IF(#REF!&gt;1,1,#REF!)))</f>
        <v>#REF!</v>
      </c>
      <c r="P48" s="411" t="e">
        <f>IF(#REF!="n/a","n/a",IF(#REF!="","",IF(#REF!&gt;1,1,#REF!)))</f>
        <v>#REF!</v>
      </c>
      <c r="Q48" s="410" t="e">
        <f>IF(#REF!="n/a","n/a",IF(#REF!="","",IF(#REF!&gt;1,1,#REF!)))</f>
        <v>#REF!</v>
      </c>
      <c r="R48" s="411" t="e">
        <f>IF(#REF!="n/a","n/a",IF(#REF!="","",IF(#REF!&gt;1,1,#REF!)))</f>
        <v>#REF!</v>
      </c>
      <c r="S48" s="411" t="e">
        <f>IF(#REF!="n/a","n/a",IF(#REF!="","",IF(#REF!&gt;1,1,#REF!)))</f>
        <v>#REF!</v>
      </c>
      <c r="T48" s="414" t="e">
        <f>IF(#REF!="n/a","n/a",IF(#REF!="SI",1,0))</f>
        <v>#REF!</v>
      </c>
    </row>
    <row r="49" hidden="1" x14ac:dyDescent="0.25"/>
  </sheetData>
  <mergeCells count="48">
    <mergeCell ref="V9:V11"/>
    <mergeCell ref="A30:A36"/>
    <mergeCell ref="B31:U32"/>
    <mergeCell ref="B35:B36"/>
    <mergeCell ref="C35:C36"/>
    <mergeCell ref="D35:D36"/>
    <mergeCell ref="E35:E36"/>
    <mergeCell ref="F35:F36"/>
    <mergeCell ref="G35:G36"/>
    <mergeCell ref="N35:N36"/>
    <mergeCell ref="H35:H36"/>
    <mergeCell ref="I35:I36"/>
    <mergeCell ref="J35:J36"/>
    <mergeCell ref="K35:K36"/>
    <mergeCell ref="L35:L36"/>
    <mergeCell ref="M35:M36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B10:B11"/>
    <mergeCell ref="C10:C11"/>
    <mergeCell ref="D10:D11"/>
    <mergeCell ref="E10:E11"/>
    <mergeCell ref="A5:A11"/>
    <mergeCell ref="R35:R36"/>
    <mergeCell ref="S35:S36"/>
    <mergeCell ref="T35:T36"/>
    <mergeCell ref="O10:O11"/>
    <mergeCell ref="P10:P11"/>
    <mergeCell ref="Q10:Q11"/>
    <mergeCell ref="O35:O36"/>
    <mergeCell ref="P35:P36"/>
    <mergeCell ref="Q35:Q36"/>
    <mergeCell ref="B30:U30"/>
    <mergeCell ref="B33:U33"/>
    <mergeCell ref="F10:F11"/>
    <mergeCell ref="G10:G11"/>
    <mergeCell ref="U9:U11"/>
    <mergeCell ref="H10:H11"/>
  </mergeCells>
  <conditionalFormatting sqref="B10">
    <cfRule type="cellIs" dxfId="115" priority="17" stopIfTrue="1" operator="lessThan">
      <formula>0.25</formula>
    </cfRule>
  </conditionalFormatting>
  <conditionalFormatting sqref="C10:N10">
    <cfRule type="cellIs" dxfId="114" priority="16" stopIfTrue="1" operator="lessThan">
      <formula>0.25</formula>
    </cfRule>
  </conditionalFormatting>
  <conditionalFormatting sqref="B37:N48">
    <cfRule type="cellIs" dxfId="113" priority="15" stopIfTrue="1" operator="lessThan">
      <formula>0.5</formula>
    </cfRule>
  </conditionalFormatting>
  <conditionalFormatting sqref="U9">
    <cfRule type="cellIs" dxfId="112" priority="14" stopIfTrue="1" operator="lessThan">
      <formula>0.25</formula>
    </cfRule>
  </conditionalFormatting>
  <conditionalFormatting sqref="U12:U17">
    <cfRule type="cellIs" dxfId="111" priority="13" stopIfTrue="1" operator="lessThan">
      <formula>0.9</formula>
    </cfRule>
  </conditionalFormatting>
  <conditionalFormatting sqref="R10:T10">
    <cfRule type="cellIs" dxfId="110" priority="12" stopIfTrue="1" operator="lessThan">
      <formula>0.25</formula>
    </cfRule>
  </conditionalFormatting>
  <conditionalFormatting sqref="R37:T48">
    <cfRule type="cellIs" dxfId="109" priority="11" stopIfTrue="1" operator="lessThan">
      <formula>0.5</formula>
    </cfRule>
  </conditionalFormatting>
  <conditionalFormatting sqref="O10:Q10">
    <cfRule type="cellIs" dxfId="108" priority="10" stopIfTrue="1" operator="lessThan">
      <formula>0.25</formula>
    </cfRule>
  </conditionalFormatting>
  <conditionalFormatting sqref="O37:Q48">
    <cfRule type="cellIs" dxfId="107" priority="9" stopIfTrue="1" operator="lessThan">
      <formula>0.5</formula>
    </cfRule>
  </conditionalFormatting>
  <conditionalFormatting sqref="B35">
    <cfRule type="cellIs" dxfId="106" priority="6" stopIfTrue="1" operator="lessThan">
      <formula>0.25</formula>
    </cfRule>
  </conditionalFormatting>
  <conditionalFormatting sqref="C35:N35">
    <cfRule type="cellIs" dxfId="105" priority="5" stopIfTrue="1" operator="lessThan">
      <formula>0.25</formula>
    </cfRule>
  </conditionalFormatting>
  <conditionalFormatting sqref="R35:T35">
    <cfRule type="cellIs" dxfId="104" priority="4" stopIfTrue="1" operator="lessThan">
      <formula>0.25</formula>
    </cfRule>
  </conditionalFormatting>
  <conditionalFormatting sqref="O35:Q35">
    <cfRule type="cellIs" dxfId="103" priority="3" stopIfTrue="1" operator="lessThan">
      <formula>0.25</formula>
    </cfRule>
  </conditionalFormatting>
  <conditionalFormatting sqref="C12:N17 P12:Q17">
    <cfRule type="cellIs" dxfId="102" priority="7" operator="greaterThan">
      <formula>2</formula>
    </cfRule>
    <cfRule type="cellIs" dxfId="101" priority="8" operator="lessThan">
      <formula>1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31.5703125" style="115" bestFit="1" customWidth="1"/>
    <col min="2" max="2" width="39" style="115" customWidth="1"/>
    <col min="3" max="3" width="14.42578125" style="115" customWidth="1"/>
    <col min="4" max="4" width="11.28515625" style="115" bestFit="1" customWidth="1"/>
    <col min="5" max="5" width="22.28515625" style="124" customWidth="1"/>
    <col min="6" max="6" width="25.28515625" style="115" customWidth="1"/>
    <col min="7" max="7" width="20" style="115" customWidth="1"/>
    <col min="8" max="255" width="11.42578125" style="115"/>
    <col min="256" max="256" width="31.5703125" style="115" bestFit="1" customWidth="1"/>
    <col min="257" max="257" width="39" style="115" customWidth="1"/>
    <col min="258" max="258" width="14.42578125" style="115" customWidth="1"/>
    <col min="259" max="259" width="10.85546875" style="115" bestFit="1" customWidth="1"/>
    <col min="260" max="260" width="22.28515625" style="115" customWidth="1"/>
    <col min="261" max="261" width="25.28515625" style="115" customWidth="1"/>
    <col min="262" max="262" width="20" style="115" customWidth="1"/>
    <col min="263" max="263" width="26.7109375" style="115" customWidth="1"/>
    <col min="264" max="511" width="11.42578125" style="115"/>
    <col min="512" max="512" width="31.5703125" style="115" bestFit="1" customWidth="1"/>
    <col min="513" max="513" width="39" style="115" customWidth="1"/>
    <col min="514" max="514" width="14.42578125" style="115" customWidth="1"/>
    <col min="515" max="515" width="10.85546875" style="115" bestFit="1" customWidth="1"/>
    <col min="516" max="516" width="22.28515625" style="115" customWidth="1"/>
    <col min="517" max="517" width="25.28515625" style="115" customWidth="1"/>
    <col min="518" max="518" width="20" style="115" customWidth="1"/>
    <col min="519" max="519" width="26.7109375" style="115" customWidth="1"/>
    <col min="520" max="767" width="11.42578125" style="115"/>
    <col min="768" max="768" width="31.5703125" style="115" bestFit="1" customWidth="1"/>
    <col min="769" max="769" width="39" style="115" customWidth="1"/>
    <col min="770" max="770" width="14.42578125" style="115" customWidth="1"/>
    <col min="771" max="771" width="10.85546875" style="115" bestFit="1" customWidth="1"/>
    <col min="772" max="772" width="22.28515625" style="115" customWidth="1"/>
    <col min="773" max="773" width="25.28515625" style="115" customWidth="1"/>
    <col min="774" max="774" width="20" style="115" customWidth="1"/>
    <col min="775" max="775" width="26.7109375" style="115" customWidth="1"/>
    <col min="776" max="1023" width="11.42578125" style="115"/>
    <col min="1024" max="1024" width="31.5703125" style="115" bestFit="1" customWidth="1"/>
    <col min="1025" max="1025" width="39" style="115" customWidth="1"/>
    <col min="1026" max="1026" width="14.42578125" style="115" customWidth="1"/>
    <col min="1027" max="1027" width="10.85546875" style="115" bestFit="1" customWidth="1"/>
    <col min="1028" max="1028" width="22.28515625" style="115" customWidth="1"/>
    <col min="1029" max="1029" width="25.28515625" style="115" customWidth="1"/>
    <col min="1030" max="1030" width="20" style="115" customWidth="1"/>
    <col min="1031" max="1031" width="26.7109375" style="115" customWidth="1"/>
    <col min="1032" max="1279" width="11.42578125" style="115"/>
    <col min="1280" max="1280" width="31.5703125" style="115" bestFit="1" customWidth="1"/>
    <col min="1281" max="1281" width="39" style="115" customWidth="1"/>
    <col min="1282" max="1282" width="14.42578125" style="115" customWidth="1"/>
    <col min="1283" max="1283" width="10.85546875" style="115" bestFit="1" customWidth="1"/>
    <col min="1284" max="1284" width="22.28515625" style="115" customWidth="1"/>
    <col min="1285" max="1285" width="25.28515625" style="115" customWidth="1"/>
    <col min="1286" max="1286" width="20" style="115" customWidth="1"/>
    <col min="1287" max="1287" width="26.7109375" style="115" customWidth="1"/>
    <col min="1288" max="1535" width="11.42578125" style="115"/>
    <col min="1536" max="1536" width="31.5703125" style="115" bestFit="1" customWidth="1"/>
    <col min="1537" max="1537" width="39" style="115" customWidth="1"/>
    <col min="1538" max="1538" width="14.42578125" style="115" customWidth="1"/>
    <col min="1539" max="1539" width="10.85546875" style="115" bestFit="1" customWidth="1"/>
    <col min="1540" max="1540" width="22.28515625" style="115" customWidth="1"/>
    <col min="1541" max="1541" width="25.28515625" style="115" customWidth="1"/>
    <col min="1542" max="1542" width="20" style="115" customWidth="1"/>
    <col min="1543" max="1543" width="26.7109375" style="115" customWidth="1"/>
    <col min="1544" max="1791" width="11.42578125" style="115"/>
    <col min="1792" max="1792" width="31.5703125" style="115" bestFit="1" customWidth="1"/>
    <col min="1793" max="1793" width="39" style="115" customWidth="1"/>
    <col min="1794" max="1794" width="14.42578125" style="115" customWidth="1"/>
    <col min="1795" max="1795" width="10.85546875" style="115" bestFit="1" customWidth="1"/>
    <col min="1796" max="1796" width="22.28515625" style="115" customWidth="1"/>
    <col min="1797" max="1797" width="25.28515625" style="115" customWidth="1"/>
    <col min="1798" max="1798" width="20" style="115" customWidth="1"/>
    <col min="1799" max="1799" width="26.7109375" style="115" customWidth="1"/>
    <col min="1800" max="2047" width="11.42578125" style="115"/>
    <col min="2048" max="2048" width="31.5703125" style="115" bestFit="1" customWidth="1"/>
    <col min="2049" max="2049" width="39" style="115" customWidth="1"/>
    <col min="2050" max="2050" width="14.42578125" style="115" customWidth="1"/>
    <col min="2051" max="2051" width="10.85546875" style="115" bestFit="1" customWidth="1"/>
    <col min="2052" max="2052" width="22.28515625" style="115" customWidth="1"/>
    <col min="2053" max="2053" width="25.28515625" style="115" customWidth="1"/>
    <col min="2054" max="2054" width="20" style="115" customWidth="1"/>
    <col min="2055" max="2055" width="26.7109375" style="115" customWidth="1"/>
    <col min="2056" max="2303" width="11.42578125" style="115"/>
    <col min="2304" max="2304" width="31.5703125" style="115" bestFit="1" customWidth="1"/>
    <col min="2305" max="2305" width="39" style="115" customWidth="1"/>
    <col min="2306" max="2306" width="14.42578125" style="115" customWidth="1"/>
    <col min="2307" max="2307" width="10.85546875" style="115" bestFit="1" customWidth="1"/>
    <col min="2308" max="2308" width="22.28515625" style="115" customWidth="1"/>
    <col min="2309" max="2309" width="25.28515625" style="115" customWidth="1"/>
    <col min="2310" max="2310" width="20" style="115" customWidth="1"/>
    <col min="2311" max="2311" width="26.7109375" style="115" customWidth="1"/>
    <col min="2312" max="2559" width="11.42578125" style="115"/>
    <col min="2560" max="2560" width="31.5703125" style="115" bestFit="1" customWidth="1"/>
    <col min="2561" max="2561" width="39" style="115" customWidth="1"/>
    <col min="2562" max="2562" width="14.42578125" style="115" customWidth="1"/>
    <col min="2563" max="2563" width="10.85546875" style="115" bestFit="1" customWidth="1"/>
    <col min="2564" max="2564" width="22.28515625" style="115" customWidth="1"/>
    <col min="2565" max="2565" width="25.28515625" style="115" customWidth="1"/>
    <col min="2566" max="2566" width="20" style="115" customWidth="1"/>
    <col min="2567" max="2567" width="26.7109375" style="115" customWidth="1"/>
    <col min="2568" max="2815" width="11.42578125" style="115"/>
    <col min="2816" max="2816" width="31.5703125" style="115" bestFit="1" customWidth="1"/>
    <col min="2817" max="2817" width="39" style="115" customWidth="1"/>
    <col min="2818" max="2818" width="14.42578125" style="115" customWidth="1"/>
    <col min="2819" max="2819" width="10.85546875" style="115" bestFit="1" customWidth="1"/>
    <col min="2820" max="2820" width="22.28515625" style="115" customWidth="1"/>
    <col min="2821" max="2821" width="25.28515625" style="115" customWidth="1"/>
    <col min="2822" max="2822" width="20" style="115" customWidth="1"/>
    <col min="2823" max="2823" width="26.7109375" style="115" customWidth="1"/>
    <col min="2824" max="3071" width="11.42578125" style="115"/>
    <col min="3072" max="3072" width="31.5703125" style="115" bestFit="1" customWidth="1"/>
    <col min="3073" max="3073" width="39" style="115" customWidth="1"/>
    <col min="3074" max="3074" width="14.42578125" style="115" customWidth="1"/>
    <col min="3075" max="3075" width="10.85546875" style="115" bestFit="1" customWidth="1"/>
    <col min="3076" max="3076" width="22.28515625" style="115" customWidth="1"/>
    <col min="3077" max="3077" width="25.28515625" style="115" customWidth="1"/>
    <col min="3078" max="3078" width="20" style="115" customWidth="1"/>
    <col min="3079" max="3079" width="26.7109375" style="115" customWidth="1"/>
    <col min="3080" max="3327" width="11.42578125" style="115"/>
    <col min="3328" max="3328" width="31.5703125" style="115" bestFit="1" customWidth="1"/>
    <col min="3329" max="3329" width="39" style="115" customWidth="1"/>
    <col min="3330" max="3330" width="14.42578125" style="115" customWidth="1"/>
    <col min="3331" max="3331" width="10.85546875" style="115" bestFit="1" customWidth="1"/>
    <col min="3332" max="3332" width="22.28515625" style="115" customWidth="1"/>
    <col min="3333" max="3333" width="25.28515625" style="115" customWidth="1"/>
    <col min="3334" max="3334" width="20" style="115" customWidth="1"/>
    <col min="3335" max="3335" width="26.7109375" style="115" customWidth="1"/>
    <col min="3336" max="3583" width="11.42578125" style="115"/>
    <col min="3584" max="3584" width="31.5703125" style="115" bestFit="1" customWidth="1"/>
    <col min="3585" max="3585" width="39" style="115" customWidth="1"/>
    <col min="3586" max="3586" width="14.42578125" style="115" customWidth="1"/>
    <col min="3587" max="3587" width="10.85546875" style="115" bestFit="1" customWidth="1"/>
    <col min="3588" max="3588" width="22.28515625" style="115" customWidth="1"/>
    <col min="3589" max="3589" width="25.28515625" style="115" customWidth="1"/>
    <col min="3590" max="3590" width="20" style="115" customWidth="1"/>
    <col min="3591" max="3591" width="26.7109375" style="115" customWidth="1"/>
    <col min="3592" max="3839" width="11.42578125" style="115"/>
    <col min="3840" max="3840" width="31.5703125" style="115" bestFit="1" customWidth="1"/>
    <col min="3841" max="3841" width="39" style="115" customWidth="1"/>
    <col min="3842" max="3842" width="14.42578125" style="115" customWidth="1"/>
    <col min="3843" max="3843" width="10.85546875" style="115" bestFit="1" customWidth="1"/>
    <col min="3844" max="3844" width="22.28515625" style="115" customWidth="1"/>
    <col min="3845" max="3845" width="25.28515625" style="115" customWidth="1"/>
    <col min="3846" max="3846" width="20" style="115" customWidth="1"/>
    <col min="3847" max="3847" width="26.7109375" style="115" customWidth="1"/>
    <col min="3848" max="4095" width="11.42578125" style="115"/>
    <col min="4096" max="4096" width="31.5703125" style="115" bestFit="1" customWidth="1"/>
    <col min="4097" max="4097" width="39" style="115" customWidth="1"/>
    <col min="4098" max="4098" width="14.42578125" style="115" customWidth="1"/>
    <col min="4099" max="4099" width="10.85546875" style="115" bestFit="1" customWidth="1"/>
    <col min="4100" max="4100" width="22.28515625" style="115" customWidth="1"/>
    <col min="4101" max="4101" width="25.28515625" style="115" customWidth="1"/>
    <col min="4102" max="4102" width="20" style="115" customWidth="1"/>
    <col min="4103" max="4103" width="26.7109375" style="115" customWidth="1"/>
    <col min="4104" max="4351" width="11.42578125" style="115"/>
    <col min="4352" max="4352" width="31.5703125" style="115" bestFit="1" customWidth="1"/>
    <col min="4353" max="4353" width="39" style="115" customWidth="1"/>
    <col min="4354" max="4354" width="14.42578125" style="115" customWidth="1"/>
    <col min="4355" max="4355" width="10.85546875" style="115" bestFit="1" customWidth="1"/>
    <col min="4356" max="4356" width="22.28515625" style="115" customWidth="1"/>
    <col min="4357" max="4357" width="25.28515625" style="115" customWidth="1"/>
    <col min="4358" max="4358" width="20" style="115" customWidth="1"/>
    <col min="4359" max="4359" width="26.7109375" style="115" customWidth="1"/>
    <col min="4360" max="4607" width="11.42578125" style="115"/>
    <col min="4608" max="4608" width="31.5703125" style="115" bestFit="1" customWidth="1"/>
    <col min="4609" max="4609" width="39" style="115" customWidth="1"/>
    <col min="4610" max="4610" width="14.42578125" style="115" customWidth="1"/>
    <col min="4611" max="4611" width="10.85546875" style="115" bestFit="1" customWidth="1"/>
    <col min="4612" max="4612" width="22.28515625" style="115" customWidth="1"/>
    <col min="4613" max="4613" width="25.28515625" style="115" customWidth="1"/>
    <col min="4614" max="4614" width="20" style="115" customWidth="1"/>
    <col min="4615" max="4615" width="26.7109375" style="115" customWidth="1"/>
    <col min="4616" max="4863" width="11.42578125" style="115"/>
    <col min="4864" max="4864" width="31.5703125" style="115" bestFit="1" customWidth="1"/>
    <col min="4865" max="4865" width="39" style="115" customWidth="1"/>
    <col min="4866" max="4866" width="14.42578125" style="115" customWidth="1"/>
    <col min="4867" max="4867" width="10.85546875" style="115" bestFit="1" customWidth="1"/>
    <col min="4868" max="4868" width="22.28515625" style="115" customWidth="1"/>
    <col min="4869" max="4869" width="25.28515625" style="115" customWidth="1"/>
    <col min="4870" max="4870" width="20" style="115" customWidth="1"/>
    <col min="4871" max="4871" width="26.7109375" style="115" customWidth="1"/>
    <col min="4872" max="5119" width="11.42578125" style="115"/>
    <col min="5120" max="5120" width="31.5703125" style="115" bestFit="1" customWidth="1"/>
    <col min="5121" max="5121" width="39" style="115" customWidth="1"/>
    <col min="5122" max="5122" width="14.42578125" style="115" customWidth="1"/>
    <col min="5123" max="5123" width="10.85546875" style="115" bestFit="1" customWidth="1"/>
    <col min="5124" max="5124" width="22.28515625" style="115" customWidth="1"/>
    <col min="5125" max="5125" width="25.28515625" style="115" customWidth="1"/>
    <col min="5126" max="5126" width="20" style="115" customWidth="1"/>
    <col min="5127" max="5127" width="26.7109375" style="115" customWidth="1"/>
    <col min="5128" max="5375" width="11.42578125" style="115"/>
    <col min="5376" max="5376" width="31.5703125" style="115" bestFit="1" customWidth="1"/>
    <col min="5377" max="5377" width="39" style="115" customWidth="1"/>
    <col min="5378" max="5378" width="14.42578125" style="115" customWidth="1"/>
    <col min="5379" max="5379" width="10.85546875" style="115" bestFit="1" customWidth="1"/>
    <col min="5380" max="5380" width="22.28515625" style="115" customWidth="1"/>
    <col min="5381" max="5381" width="25.28515625" style="115" customWidth="1"/>
    <col min="5382" max="5382" width="20" style="115" customWidth="1"/>
    <col min="5383" max="5383" width="26.7109375" style="115" customWidth="1"/>
    <col min="5384" max="5631" width="11.42578125" style="115"/>
    <col min="5632" max="5632" width="31.5703125" style="115" bestFit="1" customWidth="1"/>
    <col min="5633" max="5633" width="39" style="115" customWidth="1"/>
    <col min="5634" max="5634" width="14.42578125" style="115" customWidth="1"/>
    <col min="5635" max="5635" width="10.85546875" style="115" bestFit="1" customWidth="1"/>
    <col min="5636" max="5636" width="22.28515625" style="115" customWidth="1"/>
    <col min="5637" max="5637" width="25.28515625" style="115" customWidth="1"/>
    <col min="5638" max="5638" width="20" style="115" customWidth="1"/>
    <col min="5639" max="5639" width="26.7109375" style="115" customWidth="1"/>
    <col min="5640" max="5887" width="11.42578125" style="115"/>
    <col min="5888" max="5888" width="31.5703125" style="115" bestFit="1" customWidth="1"/>
    <col min="5889" max="5889" width="39" style="115" customWidth="1"/>
    <col min="5890" max="5890" width="14.42578125" style="115" customWidth="1"/>
    <col min="5891" max="5891" width="10.85546875" style="115" bestFit="1" customWidth="1"/>
    <col min="5892" max="5892" width="22.28515625" style="115" customWidth="1"/>
    <col min="5893" max="5893" width="25.28515625" style="115" customWidth="1"/>
    <col min="5894" max="5894" width="20" style="115" customWidth="1"/>
    <col min="5895" max="5895" width="26.7109375" style="115" customWidth="1"/>
    <col min="5896" max="6143" width="11.42578125" style="115"/>
    <col min="6144" max="6144" width="31.5703125" style="115" bestFit="1" customWidth="1"/>
    <col min="6145" max="6145" width="39" style="115" customWidth="1"/>
    <col min="6146" max="6146" width="14.42578125" style="115" customWidth="1"/>
    <col min="6147" max="6147" width="10.85546875" style="115" bestFit="1" customWidth="1"/>
    <col min="6148" max="6148" width="22.28515625" style="115" customWidth="1"/>
    <col min="6149" max="6149" width="25.28515625" style="115" customWidth="1"/>
    <col min="6150" max="6150" width="20" style="115" customWidth="1"/>
    <col min="6151" max="6151" width="26.7109375" style="115" customWidth="1"/>
    <col min="6152" max="6399" width="11.42578125" style="115"/>
    <col min="6400" max="6400" width="31.5703125" style="115" bestFit="1" customWidth="1"/>
    <col min="6401" max="6401" width="39" style="115" customWidth="1"/>
    <col min="6402" max="6402" width="14.42578125" style="115" customWidth="1"/>
    <col min="6403" max="6403" width="10.85546875" style="115" bestFit="1" customWidth="1"/>
    <col min="6404" max="6404" width="22.28515625" style="115" customWidth="1"/>
    <col min="6405" max="6405" width="25.28515625" style="115" customWidth="1"/>
    <col min="6406" max="6406" width="20" style="115" customWidth="1"/>
    <col min="6407" max="6407" width="26.7109375" style="115" customWidth="1"/>
    <col min="6408" max="6655" width="11.42578125" style="115"/>
    <col min="6656" max="6656" width="31.5703125" style="115" bestFit="1" customWidth="1"/>
    <col min="6657" max="6657" width="39" style="115" customWidth="1"/>
    <col min="6658" max="6658" width="14.42578125" style="115" customWidth="1"/>
    <col min="6659" max="6659" width="10.85546875" style="115" bestFit="1" customWidth="1"/>
    <col min="6660" max="6660" width="22.28515625" style="115" customWidth="1"/>
    <col min="6661" max="6661" width="25.28515625" style="115" customWidth="1"/>
    <col min="6662" max="6662" width="20" style="115" customWidth="1"/>
    <col min="6663" max="6663" width="26.7109375" style="115" customWidth="1"/>
    <col min="6664" max="6911" width="11.42578125" style="115"/>
    <col min="6912" max="6912" width="31.5703125" style="115" bestFit="1" customWidth="1"/>
    <col min="6913" max="6913" width="39" style="115" customWidth="1"/>
    <col min="6914" max="6914" width="14.42578125" style="115" customWidth="1"/>
    <col min="6915" max="6915" width="10.85546875" style="115" bestFit="1" customWidth="1"/>
    <col min="6916" max="6916" width="22.28515625" style="115" customWidth="1"/>
    <col min="6917" max="6917" width="25.28515625" style="115" customWidth="1"/>
    <col min="6918" max="6918" width="20" style="115" customWidth="1"/>
    <col min="6919" max="6919" width="26.7109375" style="115" customWidth="1"/>
    <col min="6920" max="7167" width="11.42578125" style="115"/>
    <col min="7168" max="7168" width="31.5703125" style="115" bestFit="1" customWidth="1"/>
    <col min="7169" max="7169" width="39" style="115" customWidth="1"/>
    <col min="7170" max="7170" width="14.42578125" style="115" customWidth="1"/>
    <col min="7171" max="7171" width="10.85546875" style="115" bestFit="1" customWidth="1"/>
    <col min="7172" max="7172" width="22.28515625" style="115" customWidth="1"/>
    <col min="7173" max="7173" width="25.28515625" style="115" customWidth="1"/>
    <col min="7174" max="7174" width="20" style="115" customWidth="1"/>
    <col min="7175" max="7175" width="26.7109375" style="115" customWidth="1"/>
    <col min="7176" max="7423" width="11.42578125" style="115"/>
    <col min="7424" max="7424" width="31.5703125" style="115" bestFit="1" customWidth="1"/>
    <col min="7425" max="7425" width="39" style="115" customWidth="1"/>
    <col min="7426" max="7426" width="14.42578125" style="115" customWidth="1"/>
    <col min="7427" max="7427" width="10.85546875" style="115" bestFit="1" customWidth="1"/>
    <col min="7428" max="7428" width="22.28515625" style="115" customWidth="1"/>
    <col min="7429" max="7429" width="25.28515625" style="115" customWidth="1"/>
    <col min="7430" max="7430" width="20" style="115" customWidth="1"/>
    <col min="7431" max="7431" width="26.7109375" style="115" customWidth="1"/>
    <col min="7432" max="7679" width="11.42578125" style="115"/>
    <col min="7680" max="7680" width="31.5703125" style="115" bestFit="1" customWidth="1"/>
    <col min="7681" max="7681" width="39" style="115" customWidth="1"/>
    <col min="7682" max="7682" width="14.42578125" style="115" customWidth="1"/>
    <col min="7683" max="7683" width="10.85546875" style="115" bestFit="1" customWidth="1"/>
    <col min="7684" max="7684" width="22.28515625" style="115" customWidth="1"/>
    <col min="7685" max="7685" width="25.28515625" style="115" customWidth="1"/>
    <col min="7686" max="7686" width="20" style="115" customWidth="1"/>
    <col min="7687" max="7687" width="26.7109375" style="115" customWidth="1"/>
    <col min="7688" max="7935" width="11.42578125" style="115"/>
    <col min="7936" max="7936" width="31.5703125" style="115" bestFit="1" customWidth="1"/>
    <col min="7937" max="7937" width="39" style="115" customWidth="1"/>
    <col min="7938" max="7938" width="14.42578125" style="115" customWidth="1"/>
    <col min="7939" max="7939" width="10.85546875" style="115" bestFit="1" customWidth="1"/>
    <col min="7940" max="7940" width="22.28515625" style="115" customWidth="1"/>
    <col min="7941" max="7941" width="25.28515625" style="115" customWidth="1"/>
    <col min="7942" max="7942" width="20" style="115" customWidth="1"/>
    <col min="7943" max="7943" width="26.7109375" style="115" customWidth="1"/>
    <col min="7944" max="8191" width="11.42578125" style="115"/>
    <col min="8192" max="8192" width="31.5703125" style="115" bestFit="1" customWidth="1"/>
    <col min="8193" max="8193" width="39" style="115" customWidth="1"/>
    <col min="8194" max="8194" width="14.42578125" style="115" customWidth="1"/>
    <col min="8195" max="8195" width="10.85546875" style="115" bestFit="1" customWidth="1"/>
    <col min="8196" max="8196" width="22.28515625" style="115" customWidth="1"/>
    <col min="8197" max="8197" width="25.28515625" style="115" customWidth="1"/>
    <col min="8198" max="8198" width="20" style="115" customWidth="1"/>
    <col min="8199" max="8199" width="26.7109375" style="115" customWidth="1"/>
    <col min="8200" max="8447" width="11.42578125" style="115"/>
    <col min="8448" max="8448" width="31.5703125" style="115" bestFit="1" customWidth="1"/>
    <col min="8449" max="8449" width="39" style="115" customWidth="1"/>
    <col min="8450" max="8450" width="14.42578125" style="115" customWidth="1"/>
    <col min="8451" max="8451" width="10.85546875" style="115" bestFit="1" customWidth="1"/>
    <col min="8452" max="8452" width="22.28515625" style="115" customWidth="1"/>
    <col min="8453" max="8453" width="25.28515625" style="115" customWidth="1"/>
    <col min="8454" max="8454" width="20" style="115" customWidth="1"/>
    <col min="8455" max="8455" width="26.7109375" style="115" customWidth="1"/>
    <col min="8456" max="8703" width="11.42578125" style="115"/>
    <col min="8704" max="8704" width="31.5703125" style="115" bestFit="1" customWidth="1"/>
    <col min="8705" max="8705" width="39" style="115" customWidth="1"/>
    <col min="8706" max="8706" width="14.42578125" style="115" customWidth="1"/>
    <col min="8707" max="8707" width="10.85546875" style="115" bestFit="1" customWidth="1"/>
    <col min="8708" max="8708" width="22.28515625" style="115" customWidth="1"/>
    <col min="8709" max="8709" width="25.28515625" style="115" customWidth="1"/>
    <col min="8710" max="8710" width="20" style="115" customWidth="1"/>
    <col min="8711" max="8711" width="26.7109375" style="115" customWidth="1"/>
    <col min="8712" max="8959" width="11.42578125" style="115"/>
    <col min="8960" max="8960" width="31.5703125" style="115" bestFit="1" customWidth="1"/>
    <col min="8961" max="8961" width="39" style="115" customWidth="1"/>
    <col min="8962" max="8962" width="14.42578125" style="115" customWidth="1"/>
    <col min="8963" max="8963" width="10.85546875" style="115" bestFit="1" customWidth="1"/>
    <col min="8964" max="8964" width="22.28515625" style="115" customWidth="1"/>
    <col min="8965" max="8965" width="25.28515625" style="115" customWidth="1"/>
    <col min="8966" max="8966" width="20" style="115" customWidth="1"/>
    <col min="8967" max="8967" width="26.7109375" style="115" customWidth="1"/>
    <col min="8968" max="9215" width="11.42578125" style="115"/>
    <col min="9216" max="9216" width="31.5703125" style="115" bestFit="1" customWidth="1"/>
    <col min="9217" max="9217" width="39" style="115" customWidth="1"/>
    <col min="9218" max="9218" width="14.42578125" style="115" customWidth="1"/>
    <col min="9219" max="9219" width="10.85546875" style="115" bestFit="1" customWidth="1"/>
    <col min="9220" max="9220" width="22.28515625" style="115" customWidth="1"/>
    <col min="9221" max="9221" width="25.28515625" style="115" customWidth="1"/>
    <col min="9222" max="9222" width="20" style="115" customWidth="1"/>
    <col min="9223" max="9223" width="26.7109375" style="115" customWidth="1"/>
    <col min="9224" max="9471" width="11.42578125" style="115"/>
    <col min="9472" max="9472" width="31.5703125" style="115" bestFit="1" customWidth="1"/>
    <col min="9473" max="9473" width="39" style="115" customWidth="1"/>
    <col min="9474" max="9474" width="14.42578125" style="115" customWidth="1"/>
    <col min="9475" max="9475" width="10.85546875" style="115" bestFit="1" customWidth="1"/>
    <col min="9476" max="9476" width="22.28515625" style="115" customWidth="1"/>
    <col min="9477" max="9477" width="25.28515625" style="115" customWidth="1"/>
    <col min="9478" max="9478" width="20" style="115" customWidth="1"/>
    <col min="9479" max="9479" width="26.7109375" style="115" customWidth="1"/>
    <col min="9480" max="9727" width="11.42578125" style="115"/>
    <col min="9728" max="9728" width="31.5703125" style="115" bestFit="1" customWidth="1"/>
    <col min="9729" max="9729" width="39" style="115" customWidth="1"/>
    <col min="9730" max="9730" width="14.42578125" style="115" customWidth="1"/>
    <col min="9731" max="9731" width="10.85546875" style="115" bestFit="1" customWidth="1"/>
    <col min="9732" max="9732" width="22.28515625" style="115" customWidth="1"/>
    <col min="9733" max="9733" width="25.28515625" style="115" customWidth="1"/>
    <col min="9734" max="9734" width="20" style="115" customWidth="1"/>
    <col min="9735" max="9735" width="26.7109375" style="115" customWidth="1"/>
    <col min="9736" max="9983" width="11.42578125" style="115"/>
    <col min="9984" max="9984" width="31.5703125" style="115" bestFit="1" customWidth="1"/>
    <col min="9985" max="9985" width="39" style="115" customWidth="1"/>
    <col min="9986" max="9986" width="14.42578125" style="115" customWidth="1"/>
    <col min="9987" max="9987" width="10.85546875" style="115" bestFit="1" customWidth="1"/>
    <col min="9988" max="9988" width="22.28515625" style="115" customWidth="1"/>
    <col min="9989" max="9989" width="25.28515625" style="115" customWidth="1"/>
    <col min="9990" max="9990" width="20" style="115" customWidth="1"/>
    <col min="9991" max="9991" width="26.7109375" style="115" customWidth="1"/>
    <col min="9992" max="10239" width="11.42578125" style="115"/>
    <col min="10240" max="10240" width="31.5703125" style="115" bestFit="1" customWidth="1"/>
    <col min="10241" max="10241" width="39" style="115" customWidth="1"/>
    <col min="10242" max="10242" width="14.42578125" style="115" customWidth="1"/>
    <col min="10243" max="10243" width="10.85546875" style="115" bestFit="1" customWidth="1"/>
    <col min="10244" max="10244" width="22.28515625" style="115" customWidth="1"/>
    <col min="10245" max="10245" width="25.28515625" style="115" customWidth="1"/>
    <col min="10246" max="10246" width="20" style="115" customWidth="1"/>
    <col min="10247" max="10247" width="26.7109375" style="115" customWidth="1"/>
    <col min="10248" max="10495" width="11.42578125" style="115"/>
    <col min="10496" max="10496" width="31.5703125" style="115" bestFit="1" customWidth="1"/>
    <col min="10497" max="10497" width="39" style="115" customWidth="1"/>
    <col min="10498" max="10498" width="14.42578125" style="115" customWidth="1"/>
    <col min="10499" max="10499" width="10.85546875" style="115" bestFit="1" customWidth="1"/>
    <col min="10500" max="10500" width="22.28515625" style="115" customWidth="1"/>
    <col min="10501" max="10501" width="25.28515625" style="115" customWidth="1"/>
    <col min="10502" max="10502" width="20" style="115" customWidth="1"/>
    <col min="10503" max="10503" width="26.7109375" style="115" customWidth="1"/>
    <col min="10504" max="10751" width="11.42578125" style="115"/>
    <col min="10752" max="10752" width="31.5703125" style="115" bestFit="1" customWidth="1"/>
    <col min="10753" max="10753" width="39" style="115" customWidth="1"/>
    <col min="10754" max="10754" width="14.42578125" style="115" customWidth="1"/>
    <col min="10755" max="10755" width="10.85546875" style="115" bestFit="1" customWidth="1"/>
    <col min="10756" max="10756" width="22.28515625" style="115" customWidth="1"/>
    <col min="10757" max="10757" width="25.28515625" style="115" customWidth="1"/>
    <col min="10758" max="10758" width="20" style="115" customWidth="1"/>
    <col min="10759" max="10759" width="26.7109375" style="115" customWidth="1"/>
    <col min="10760" max="11007" width="11.42578125" style="115"/>
    <col min="11008" max="11008" width="31.5703125" style="115" bestFit="1" customWidth="1"/>
    <col min="11009" max="11009" width="39" style="115" customWidth="1"/>
    <col min="11010" max="11010" width="14.42578125" style="115" customWidth="1"/>
    <col min="11011" max="11011" width="10.85546875" style="115" bestFit="1" customWidth="1"/>
    <col min="11012" max="11012" width="22.28515625" style="115" customWidth="1"/>
    <col min="11013" max="11013" width="25.28515625" style="115" customWidth="1"/>
    <col min="11014" max="11014" width="20" style="115" customWidth="1"/>
    <col min="11015" max="11015" width="26.7109375" style="115" customWidth="1"/>
    <col min="11016" max="11263" width="11.42578125" style="115"/>
    <col min="11264" max="11264" width="31.5703125" style="115" bestFit="1" customWidth="1"/>
    <col min="11265" max="11265" width="39" style="115" customWidth="1"/>
    <col min="11266" max="11266" width="14.42578125" style="115" customWidth="1"/>
    <col min="11267" max="11267" width="10.85546875" style="115" bestFit="1" customWidth="1"/>
    <col min="11268" max="11268" width="22.28515625" style="115" customWidth="1"/>
    <col min="11269" max="11269" width="25.28515625" style="115" customWidth="1"/>
    <col min="11270" max="11270" width="20" style="115" customWidth="1"/>
    <col min="11271" max="11271" width="26.7109375" style="115" customWidth="1"/>
    <col min="11272" max="11519" width="11.42578125" style="115"/>
    <col min="11520" max="11520" width="31.5703125" style="115" bestFit="1" customWidth="1"/>
    <col min="11521" max="11521" width="39" style="115" customWidth="1"/>
    <col min="11522" max="11522" width="14.42578125" style="115" customWidth="1"/>
    <col min="11523" max="11523" width="10.85546875" style="115" bestFit="1" customWidth="1"/>
    <col min="11524" max="11524" width="22.28515625" style="115" customWidth="1"/>
    <col min="11525" max="11525" width="25.28515625" style="115" customWidth="1"/>
    <col min="11526" max="11526" width="20" style="115" customWidth="1"/>
    <col min="11527" max="11527" width="26.7109375" style="115" customWidth="1"/>
    <col min="11528" max="11775" width="11.42578125" style="115"/>
    <col min="11776" max="11776" width="31.5703125" style="115" bestFit="1" customWidth="1"/>
    <col min="11777" max="11777" width="39" style="115" customWidth="1"/>
    <col min="11778" max="11778" width="14.42578125" style="115" customWidth="1"/>
    <col min="11779" max="11779" width="10.85546875" style="115" bestFit="1" customWidth="1"/>
    <col min="11780" max="11780" width="22.28515625" style="115" customWidth="1"/>
    <col min="11781" max="11781" width="25.28515625" style="115" customWidth="1"/>
    <col min="11782" max="11782" width="20" style="115" customWidth="1"/>
    <col min="11783" max="11783" width="26.7109375" style="115" customWidth="1"/>
    <col min="11784" max="12031" width="11.42578125" style="115"/>
    <col min="12032" max="12032" width="31.5703125" style="115" bestFit="1" customWidth="1"/>
    <col min="12033" max="12033" width="39" style="115" customWidth="1"/>
    <col min="12034" max="12034" width="14.42578125" style="115" customWidth="1"/>
    <col min="12035" max="12035" width="10.85546875" style="115" bestFit="1" customWidth="1"/>
    <col min="12036" max="12036" width="22.28515625" style="115" customWidth="1"/>
    <col min="12037" max="12037" width="25.28515625" style="115" customWidth="1"/>
    <col min="12038" max="12038" width="20" style="115" customWidth="1"/>
    <col min="12039" max="12039" width="26.7109375" style="115" customWidth="1"/>
    <col min="12040" max="12287" width="11.42578125" style="115"/>
    <col min="12288" max="12288" width="31.5703125" style="115" bestFit="1" customWidth="1"/>
    <col min="12289" max="12289" width="39" style="115" customWidth="1"/>
    <col min="12290" max="12290" width="14.42578125" style="115" customWidth="1"/>
    <col min="12291" max="12291" width="10.85546875" style="115" bestFit="1" customWidth="1"/>
    <col min="12292" max="12292" width="22.28515625" style="115" customWidth="1"/>
    <col min="12293" max="12293" width="25.28515625" style="115" customWidth="1"/>
    <col min="12294" max="12294" width="20" style="115" customWidth="1"/>
    <col min="12295" max="12295" width="26.7109375" style="115" customWidth="1"/>
    <col min="12296" max="12543" width="11.42578125" style="115"/>
    <col min="12544" max="12544" width="31.5703125" style="115" bestFit="1" customWidth="1"/>
    <col min="12545" max="12545" width="39" style="115" customWidth="1"/>
    <col min="12546" max="12546" width="14.42578125" style="115" customWidth="1"/>
    <col min="12547" max="12547" width="10.85546875" style="115" bestFit="1" customWidth="1"/>
    <col min="12548" max="12548" width="22.28515625" style="115" customWidth="1"/>
    <col min="12549" max="12549" width="25.28515625" style="115" customWidth="1"/>
    <col min="12550" max="12550" width="20" style="115" customWidth="1"/>
    <col min="12551" max="12551" width="26.7109375" style="115" customWidth="1"/>
    <col min="12552" max="12799" width="11.42578125" style="115"/>
    <col min="12800" max="12800" width="31.5703125" style="115" bestFit="1" customWidth="1"/>
    <col min="12801" max="12801" width="39" style="115" customWidth="1"/>
    <col min="12802" max="12802" width="14.42578125" style="115" customWidth="1"/>
    <col min="12803" max="12803" width="10.85546875" style="115" bestFit="1" customWidth="1"/>
    <col min="12804" max="12804" width="22.28515625" style="115" customWidth="1"/>
    <col min="12805" max="12805" width="25.28515625" style="115" customWidth="1"/>
    <col min="12806" max="12806" width="20" style="115" customWidth="1"/>
    <col min="12807" max="12807" width="26.7109375" style="115" customWidth="1"/>
    <col min="12808" max="13055" width="11.42578125" style="115"/>
    <col min="13056" max="13056" width="31.5703125" style="115" bestFit="1" customWidth="1"/>
    <col min="13057" max="13057" width="39" style="115" customWidth="1"/>
    <col min="13058" max="13058" width="14.42578125" style="115" customWidth="1"/>
    <col min="13059" max="13059" width="10.85546875" style="115" bestFit="1" customWidth="1"/>
    <col min="13060" max="13060" width="22.28515625" style="115" customWidth="1"/>
    <col min="13061" max="13061" width="25.28515625" style="115" customWidth="1"/>
    <col min="13062" max="13062" width="20" style="115" customWidth="1"/>
    <col min="13063" max="13063" width="26.7109375" style="115" customWidth="1"/>
    <col min="13064" max="13311" width="11.42578125" style="115"/>
    <col min="13312" max="13312" width="31.5703125" style="115" bestFit="1" customWidth="1"/>
    <col min="13313" max="13313" width="39" style="115" customWidth="1"/>
    <col min="13314" max="13314" width="14.42578125" style="115" customWidth="1"/>
    <col min="13315" max="13315" width="10.85546875" style="115" bestFit="1" customWidth="1"/>
    <col min="13316" max="13316" width="22.28515625" style="115" customWidth="1"/>
    <col min="13317" max="13317" width="25.28515625" style="115" customWidth="1"/>
    <col min="13318" max="13318" width="20" style="115" customWidth="1"/>
    <col min="13319" max="13319" width="26.7109375" style="115" customWidth="1"/>
    <col min="13320" max="13567" width="11.42578125" style="115"/>
    <col min="13568" max="13568" width="31.5703125" style="115" bestFit="1" customWidth="1"/>
    <col min="13569" max="13569" width="39" style="115" customWidth="1"/>
    <col min="13570" max="13570" width="14.42578125" style="115" customWidth="1"/>
    <col min="13571" max="13571" width="10.85546875" style="115" bestFit="1" customWidth="1"/>
    <col min="13572" max="13572" width="22.28515625" style="115" customWidth="1"/>
    <col min="13573" max="13573" width="25.28515625" style="115" customWidth="1"/>
    <col min="13574" max="13574" width="20" style="115" customWidth="1"/>
    <col min="13575" max="13575" width="26.7109375" style="115" customWidth="1"/>
    <col min="13576" max="13823" width="11.42578125" style="115"/>
    <col min="13824" max="13824" width="31.5703125" style="115" bestFit="1" customWidth="1"/>
    <col min="13825" max="13825" width="39" style="115" customWidth="1"/>
    <col min="13826" max="13826" width="14.42578125" style="115" customWidth="1"/>
    <col min="13827" max="13827" width="10.85546875" style="115" bestFit="1" customWidth="1"/>
    <col min="13828" max="13828" width="22.28515625" style="115" customWidth="1"/>
    <col min="13829" max="13829" width="25.28515625" style="115" customWidth="1"/>
    <col min="13830" max="13830" width="20" style="115" customWidth="1"/>
    <col min="13831" max="13831" width="26.7109375" style="115" customWidth="1"/>
    <col min="13832" max="14079" width="11.42578125" style="115"/>
    <col min="14080" max="14080" width="31.5703125" style="115" bestFit="1" customWidth="1"/>
    <col min="14081" max="14081" width="39" style="115" customWidth="1"/>
    <col min="14082" max="14082" width="14.42578125" style="115" customWidth="1"/>
    <col min="14083" max="14083" width="10.85546875" style="115" bestFit="1" customWidth="1"/>
    <col min="14084" max="14084" width="22.28515625" style="115" customWidth="1"/>
    <col min="14085" max="14085" width="25.28515625" style="115" customWidth="1"/>
    <col min="14086" max="14086" width="20" style="115" customWidth="1"/>
    <col min="14087" max="14087" width="26.7109375" style="115" customWidth="1"/>
    <col min="14088" max="14335" width="11.42578125" style="115"/>
    <col min="14336" max="14336" width="31.5703125" style="115" bestFit="1" customWidth="1"/>
    <col min="14337" max="14337" width="39" style="115" customWidth="1"/>
    <col min="14338" max="14338" width="14.42578125" style="115" customWidth="1"/>
    <col min="14339" max="14339" width="10.85546875" style="115" bestFit="1" customWidth="1"/>
    <col min="14340" max="14340" width="22.28515625" style="115" customWidth="1"/>
    <col min="14341" max="14341" width="25.28515625" style="115" customWidth="1"/>
    <col min="14342" max="14342" width="20" style="115" customWidth="1"/>
    <col min="14343" max="14343" width="26.7109375" style="115" customWidth="1"/>
    <col min="14344" max="14591" width="11.42578125" style="115"/>
    <col min="14592" max="14592" width="31.5703125" style="115" bestFit="1" customWidth="1"/>
    <col min="14593" max="14593" width="39" style="115" customWidth="1"/>
    <col min="14594" max="14594" width="14.42578125" style="115" customWidth="1"/>
    <col min="14595" max="14595" width="10.85546875" style="115" bestFit="1" customWidth="1"/>
    <col min="14596" max="14596" width="22.28515625" style="115" customWidth="1"/>
    <col min="14597" max="14597" width="25.28515625" style="115" customWidth="1"/>
    <col min="14598" max="14598" width="20" style="115" customWidth="1"/>
    <col min="14599" max="14599" width="26.7109375" style="115" customWidth="1"/>
    <col min="14600" max="14847" width="11.42578125" style="115"/>
    <col min="14848" max="14848" width="31.5703125" style="115" bestFit="1" customWidth="1"/>
    <col min="14849" max="14849" width="39" style="115" customWidth="1"/>
    <col min="14850" max="14850" width="14.42578125" style="115" customWidth="1"/>
    <col min="14851" max="14851" width="10.85546875" style="115" bestFit="1" customWidth="1"/>
    <col min="14852" max="14852" width="22.28515625" style="115" customWidth="1"/>
    <col min="14853" max="14853" width="25.28515625" style="115" customWidth="1"/>
    <col min="14854" max="14854" width="20" style="115" customWidth="1"/>
    <col min="14855" max="14855" width="26.7109375" style="115" customWidth="1"/>
    <col min="14856" max="15103" width="11.42578125" style="115"/>
    <col min="15104" max="15104" width="31.5703125" style="115" bestFit="1" customWidth="1"/>
    <col min="15105" max="15105" width="39" style="115" customWidth="1"/>
    <col min="15106" max="15106" width="14.42578125" style="115" customWidth="1"/>
    <col min="15107" max="15107" width="10.85546875" style="115" bestFit="1" customWidth="1"/>
    <col min="15108" max="15108" width="22.28515625" style="115" customWidth="1"/>
    <col min="15109" max="15109" width="25.28515625" style="115" customWidth="1"/>
    <col min="15110" max="15110" width="20" style="115" customWidth="1"/>
    <col min="15111" max="15111" width="26.7109375" style="115" customWidth="1"/>
    <col min="15112" max="15359" width="11.42578125" style="115"/>
    <col min="15360" max="15360" width="31.5703125" style="115" bestFit="1" customWidth="1"/>
    <col min="15361" max="15361" width="39" style="115" customWidth="1"/>
    <col min="15362" max="15362" width="14.42578125" style="115" customWidth="1"/>
    <col min="15363" max="15363" width="10.85546875" style="115" bestFit="1" customWidth="1"/>
    <col min="15364" max="15364" width="22.28515625" style="115" customWidth="1"/>
    <col min="15365" max="15365" width="25.28515625" style="115" customWidth="1"/>
    <col min="15366" max="15366" width="20" style="115" customWidth="1"/>
    <col min="15367" max="15367" width="26.7109375" style="115" customWidth="1"/>
    <col min="15368" max="15615" width="11.42578125" style="115"/>
    <col min="15616" max="15616" width="31.5703125" style="115" bestFit="1" customWidth="1"/>
    <col min="15617" max="15617" width="39" style="115" customWidth="1"/>
    <col min="15618" max="15618" width="14.42578125" style="115" customWidth="1"/>
    <col min="15619" max="15619" width="10.85546875" style="115" bestFit="1" customWidth="1"/>
    <col min="15620" max="15620" width="22.28515625" style="115" customWidth="1"/>
    <col min="15621" max="15621" width="25.28515625" style="115" customWidth="1"/>
    <col min="15622" max="15622" width="20" style="115" customWidth="1"/>
    <col min="15623" max="15623" width="26.7109375" style="115" customWidth="1"/>
    <col min="15624" max="15871" width="11.42578125" style="115"/>
    <col min="15872" max="15872" width="31.5703125" style="115" bestFit="1" customWidth="1"/>
    <col min="15873" max="15873" width="39" style="115" customWidth="1"/>
    <col min="15874" max="15874" width="14.42578125" style="115" customWidth="1"/>
    <col min="15875" max="15875" width="10.85546875" style="115" bestFit="1" customWidth="1"/>
    <col min="15876" max="15876" width="22.28515625" style="115" customWidth="1"/>
    <col min="15877" max="15877" width="25.28515625" style="115" customWidth="1"/>
    <col min="15878" max="15878" width="20" style="115" customWidth="1"/>
    <col min="15879" max="15879" width="26.7109375" style="115" customWidth="1"/>
    <col min="15880" max="16127" width="11.42578125" style="115"/>
    <col min="16128" max="16128" width="31.5703125" style="115" bestFit="1" customWidth="1"/>
    <col min="16129" max="16129" width="39" style="115" customWidth="1"/>
    <col min="16130" max="16130" width="14.42578125" style="115" customWidth="1"/>
    <col min="16131" max="16131" width="10.85546875" style="115" bestFit="1" customWidth="1"/>
    <col min="16132" max="16132" width="22.28515625" style="115" customWidth="1"/>
    <col min="16133" max="16133" width="25.28515625" style="115" customWidth="1"/>
    <col min="16134" max="16134" width="20" style="115" customWidth="1"/>
    <col min="16135" max="16135" width="26.7109375" style="115" customWidth="1"/>
    <col min="16136" max="16384" width="11.42578125" style="115"/>
  </cols>
  <sheetData>
    <row r="1" spans="1:7" s="125" customFormat="1" ht="83.25" customHeight="1" thickTop="1" thickBot="1" x14ac:dyDescent="0.3">
      <c r="A1" s="203" t="s">
        <v>0</v>
      </c>
      <c r="B1" s="203" t="s">
        <v>1</v>
      </c>
      <c r="C1" s="203" t="s">
        <v>187</v>
      </c>
      <c r="D1" s="207" t="s">
        <v>184</v>
      </c>
      <c r="E1" s="195" t="s">
        <v>314</v>
      </c>
      <c r="F1" s="196"/>
      <c r="G1" s="197"/>
    </row>
    <row r="2" spans="1:7" s="125" customFormat="1" ht="15" customHeight="1" thickTop="1" x14ac:dyDescent="0.25">
      <c r="A2" s="204"/>
      <c r="B2" s="206"/>
      <c r="C2" s="204"/>
      <c r="D2" s="208"/>
      <c r="E2" s="210" t="s">
        <v>2</v>
      </c>
      <c r="F2" s="211"/>
      <c r="G2" s="198" t="s">
        <v>3</v>
      </c>
    </row>
    <row r="3" spans="1:7" s="125" customFormat="1" ht="15" customHeight="1" x14ac:dyDescent="0.25">
      <c r="A3" s="204"/>
      <c r="B3" s="206"/>
      <c r="C3" s="204"/>
      <c r="D3" s="208"/>
      <c r="E3" s="210"/>
      <c r="F3" s="211"/>
      <c r="G3" s="199"/>
    </row>
    <row r="4" spans="1:7" s="125" customFormat="1" ht="15" customHeight="1" x14ac:dyDescent="0.25">
      <c r="A4" s="204"/>
      <c r="B4" s="206"/>
      <c r="C4" s="204"/>
      <c r="D4" s="208"/>
      <c r="E4" s="210"/>
      <c r="F4" s="211"/>
      <c r="G4" s="199"/>
    </row>
    <row r="5" spans="1:7" s="125" customFormat="1" ht="15" customHeight="1" x14ac:dyDescent="0.25">
      <c r="A5" s="204"/>
      <c r="B5" s="206"/>
      <c r="C5" s="204"/>
      <c r="D5" s="208"/>
      <c r="E5" s="210"/>
      <c r="F5" s="211"/>
      <c r="G5" s="199"/>
    </row>
    <row r="6" spans="1:7" s="125" customFormat="1" ht="15" customHeight="1" x14ac:dyDescent="0.25">
      <c r="A6" s="204"/>
      <c r="B6" s="206"/>
      <c r="C6" s="204"/>
      <c r="D6" s="208"/>
      <c r="E6" s="210"/>
      <c r="F6" s="211"/>
      <c r="G6" s="199"/>
    </row>
    <row r="7" spans="1:7" s="125" customFormat="1" ht="15" customHeight="1" x14ac:dyDescent="0.25">
      <c r="A7" s="204"/>
      <c r="B7" s="206"/>
      <c r="C7" s="204"/>
      <c r="D7" s="208"/>
      <c r="E7" s="210"/>
      <c r="F7" s="211"/>
      <c r="G7" s="199"/>
    </row>
    <row r="8" spans="1:7" s="125" customFormat="1" ht="15" customHeight="1" x14ac:dyDescent="0.25">
      <c r="A8" s="204"/>
      <c r="B8" s="206"/>
      <c r="C8" s="204"/>
      <c r="D8" s="208"/>
      <c r="E8" s="210"/>
      <c r="F8" s="211"/>
      <c r="G8" s="199"/>
    </row>
    <row r="9" spans="1:7" s="125" customFormat="1" ht="15.75" customHeight="1" thickBot="1" x14ac:dyDescent="0.3">
      <c r="A9" s="204"/>
      <c r="B9" s="206"/>
      <c r="C9" s="204"/>
      <c r="D9" s="208"/>
      <c r="E9" s="212"/>
      <c r="F9" s="213"/>
      <c r="G9" s="200"/>
    </row>
    <row r="10" spans="1:7" s="125" customFormat="1" ht="57.75" customHeight="1" thickTop="1" thickBot="1" x14ac:dyDescent="0.3">
      <c r="A10" s="205"/>
      <c r="B10" s="205"/>
      <c r="C10" s="204"/>
      <c r="D10" s="209"/>
      <c r="E10" s="214" t="s">
        <v>308</v>
      </c>
      <c r="F10" s="215"/>
      <c r="G10" s="201" t="s">
        <v>376</v>
      </c>
    </row>
    <row r="11" spans="1:7" s="125" customFormat="1" ht="15.75" thickBot="1" x14ac:dyDescent="0.3">
      <c r="A11" s="126"/>
      <c r="B11" s="126"/>
      <c r="C11" s="205"/>
      <c r="D11" s="126" t="s">
        <v>185</v>
      </c>
      <c r="E11" s="127" t="s">
        <v>17</v>
      </c>
      <c r="F11" s="128" t="s">
        <v>20</v>
      </c>
      <c r="G11" s="202"/>
    </row>
    <row r="12" spans="1:7" ht="15.75" thickBot="1" x14ac:dyDescent="0.3">
      <c r="A12" s="1" t="s">
        <v>363</v>
      </c>
      <c r="B12" s="60" t="s">
        <v>364</v>
      </c>
      <c r="C12" s="118"/>
      <c r="D12" s="119">
        <f t="shared" ref="D12:D17" si="0">+E12/G12</f>
        <v>0</v>
      </c>
      <c r="E12" s="130"/>
      <c r="F12" s="130"/>
      <c r="G12" s="131">
        <v>2264</v>
      </c>
    </row>
    <row r="13" spans="1:7" ht="15.75" thickBot="1" x14ac:dyDescent="0.3">
      <c r="A13" s="1" t="s">
        <v>71</v>
      </c>
      <c r="B13" s="60" t="s">
        <v>365</v>
      </c>
      <c r="C13" s="118"/>
      <c r="D13" s="119">
        <f t="shared" si="0"/>
        <v>0</v>
      </c>
      <c r="E13" s="130"/>
      <c r="F13" s="130"/>
      <c r="G13" s="131">
        <v>4174</v>
      </c>
    </row>
    <row r="14" spans="1:7" ht="15.75" thickBot="1" x14ac:dyDescent="0.3">
      <c r="A14" s="1" t="s">
        <v>85</v>
      </c>
      <c r="B14" s="60" t="s">
        <v>366</v>
      </c>
      <c r="C14" s="118"/>
      <c r="D14" s="119">
        <f t="shared" si="0"/>
        <v>0</v>
      </c>
      <c r="E14" s="130"/>
      <c r="F14" s="130"/>
      <c r="G14" s="131">
        <v>5584</v>
      </c>
    </row>
    <row r="15" spans="1:7" ht="15.75" thickBot="1" x14ac:dyDescent="0.3">
      <c r="A15" s="1" t="s">
        <v>102</v>
      </c>
      <c r="B15" s="60" t="s">
        <v>367</v>
      </c>
      <c r="C15" s="118"/>
      <c r="D15" s="119">
        <f t="shared" si="0"/>
        <v>0</v>
      </c>
      <c r="E15" s="130"/>
      <c r="F15" s="130"/>
      <c r="G15" s="131">
        <v>3993</v>
      </c>
    </row>
    <row r="16" spans="1:7" ht="15.75" thickBot="1" x14ac:dyDescent="0.3">
      <c r="A16" s="1" t="s">
        <v>113</v>
      </c>
      <c r="B16" s="60" t="s">
        <v>368</v>
      </c>
      <c r="C16" s="118"/>
      <c r="D16" s="119">
        <f t="shared" si="0"/>
        <v>0</v>
      </c>
      <c r="E16" s="130"/>
      <c r="F16" s="130"/>
      <c r="G16" s="131">
        <v>3958</v>
      </c>
    </row>
    <row r="17" spans="1:7" ht="15.75" thickBot="1" x14ac:dyDescent="0.3">
      <c r="A17" s="1" t="s">
        <v>143</v>
      </c>
      <c r="B17" s="60" t="s">
        <v>369</v>
      </c>
      <c r="C17" s="118"/>
      <c r="D17" s="119">
        <f t="shared" si="0"/>
        <v>0</v>
      </c>
      <c r="E17" s="130"/>
      <c r="F17" s="130"/>
      <c r="G17" s="131">
        <v>1443</v>
      </c>
    </row>
    <row r="18" spans="1:7" ht="15.75" customHeight="1" x14ac:dyDescent="0.25">
      <c r="A18"/>
      <c r="B18" s="120" t="s">
        <v>391</v>
      </c>
      <c r="C18" s="120"/>
      <c r="D18" s="121"/>
      <c r="E18" s="122">
        <f>SUM(E12:E17)</f>
        <v>0</v>
      </c>
      <c r="F18" s="122">
        <f>SUM(F12:F17)</f>
        <v>0</v>
      </c>
      <c r="G18" s="171">
        <f>SUM(G12:G17)</f>
        <v>21416</v>
      </c>
    </row>
    <row r="19" spans="1:7" x14ac:dyDescent="0.25">
      <c r="C19" s="123"/>
      <c r="D19" s="123"/>
    </row>
  </sheetData>
  <mergeCells count="9">
    <mergeCell ref="E1:G1"/>
    <mergeCell ref="G2:G9"/>
    <mergeCell ref="G10:G11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6" style="62" bestFit="1" customWidth="1"/>
    <col min="2" max="2" width="50.28515625" style="62" bestFit="1" customWidth="1"/>
    <col min="3" max="3" width="14.42578125" style="46" customWidth="1"/>
    <col min="4" max="4" width="11.5703125" style="46" bestFit="1" customWidth="1"/>
    <col min="5" max="5" width="7.42578125" style="54" customWidth="1"/>
    <col min="6" max="6" width="9.85546875" style="54" bestFit="1" customWidth="1"/>
    <col min="7" max="7" width="8" style="54" bestFit="1" customWidth="1"/>
    <col min="8" max="8" width="6.5703125" style="54" bestFit="1" customWidth="1"/>
    <col min="9" max="9" width="6.7109375" style="54" bestFit="1" customWidth="1"/>
    <col min="10" max="10" width="6.42578125" style="54" bestFit="1" customWidth="1"/>
    <col min="11" max="11" width="6.28515625" style="54" bestFit="1" customWidth="1"/>
    <col min="12" max="12" width="8.7109375" style="54" bestFit="1" customWidth="1"/>
    <col min="13" max="13" width="8.5703125" style="54" bestFit="1" customWidth="1"/>
    <col min="14" max="15" width="8.7109375" style="54" bestFit="1" customWidth="1"/>
    <col min="16" max="16" width="8.140625" style="54" bestFit="1" customWidth="1"/>
    <col min="17" max="17" width="8.5703125" style="54" bestFit="1" customWidth="1"/>
    <col min="18" max="18" width="7.42578125" style="54" bestFit="1" customWidth="1"/>
    <col min="19" max="19" width="9.85546875" style="54" bestFit="1" customWidth="1"/>
    <col min="20" max="20" width="8" style="54" bestFit="1" customWidth="1"/>
    <col min="21" max="21" width="6.5703125" style="54" bestFit="1" customWidth="1"/>
    <col min="22" max="22" width="6.7109375" style="54" bestFit="1" customWidth="1"/>
    <col min="23" max="23" width="6.5703125" style="54" bestFit="1" customWidth="1"/>
    <col min="24" max="24" width="6.28515625" style="54" bestFit="1" customWidth="1"/>
    <col min="25" max="25" width="8.7109375" style="54" bestFit="1" customWidth="1"/>
    <col min="26" max="26" width="8.5703125" style="54" bestFit="1" customWidth="1"/>
    <col min="27" max="28" width="8.7109375" style="54" bestFit="1" customWidth="1"/>
    <col min="29" max="29" width="8" style="54" bestFit="1" customWidth="1"/>
    <col min="30" max="30" width="8.5703125" style="54" bestFit="1" customWidth="1"/>
    <col min="31" max="16384" width="11.42578125" style="46"/>
  </cols>
  <sheetData>
    <row r="1" spans="1:30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23" t="s">
        <v>268</v>
      </c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</row>
    <row r="2" spans="1:30" s="92" customFormat="1" ht="15" customHeight="1" x14ac:dyDescent="0.2">
      <c r="A2" s="217"/>
      <c r="B2" s="220"/>
      <c r="C2" s="222"/>
      <c r="D2" s="238"/>
      <c r="E2" s="225" t="s">
        <v>2</v>
      </c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5" t="s">
        <v>3</v>
      </c>
      <c r="S2" s="226"/>
      <c r="T2" s="226"/>
      <c r="U2" s="226"/>
      <c r="V2" s="226"/>
      <c r="W2" s="226"/>
      <c r="X2" s="226"/>
      <c r="Y2" s="226"/>
      <c r="Z2" s="226"/>
      <c r="AA2" s="226"/>
      <c r="AB2" s="226"/>
      <c r="AC2" s="226"/>
      <c r="AD2" s="231"/>
    </row>
    <row r="3" spans="1:30" s="92" customFormat="1" ht="15" customHeight="1" x14ac:dyDescent="0.2">
      <c r="A3" s="217"/>
      <c r="B3" s="220"/>
      <c r="C3" s="222"/>
      <c r="D3" s="238"/>
      <c r="E3" s="227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7"/>
      <c r="S3" s="228"/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32"/>
    </row>
    <row r="4" spans="1:30" s="92" customFormat="1" ht="15" customHeight="1" x14ac:dyDescent="0.2">
      <c r="A4" s="217"/>
      <c r="B4" s="220"/>
      <c r="C4" s="222"/>
      <c r="D4" s="238"/>
      <c r="E4" s="227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7"/>
      <c r="S4" s="228"/>
      <c r="T4" s="228"/>
      <c r="U4" s="228"/>
      <c r="V4" s="228"/>
      <c r="W4" s="228"/>
      <c r="X4" s="228"/>
      <c r="Y4" s="228"/>
      <c r="Z4" s="228"/>
      <c r="AA4" s="228"/>
      <c r="AB4" s="228"/>
      <c r="AC4" s="228"/>
      <c r="AD4" s="232"/>
    </row>
    <row r="5" spans="1:30" s="92" customFormat="1" ht="15" customHeight="1" x14ac:dyDescent="0.2">
      <c r="A5" s="217"/>
      <c r="B5" s="220"/>
      <c r="C5" s="222"/>
      <c r="D5" s="238"/>
      <c r="E5" s="227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27"/>
      <c r="S5" s="228"/>
      <c r="T5" s="228"/>
      <c r="U5" s="228"/>
      <c r="V5" s="228"/>
      <c r="W5" s="228"/>
      <c r="X5" s="228"/>
      <c r="Y5" s="228"/>
      <c r="Z5" s="228"/>
      <c r="AA5" s="228"/>
      <c r="AB5" s="228"/>
      <c r="AC5" s="228"/>
      <c r="AD5" s="232"/>
    </row>
    <row r="6" spans="1:30" s="92" customFormat="1" ht="15" customHeight="1" x14ac:dyDescent="0.2">
      <c r="A6" s="217"/>
      <c r="B6" s="220"/>
      <c r="C6" s="222"/>
      <c r="D6" s="238"/>
      <c r="E6" s="227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7"/>
      <c r="S6" s="228"/>
      <c r="T6" s="228"/>
      <c r="U6" s="228"/>
      <c r="V6" s="228"/>
      <c r="W6" s="228"/>
      <c r="X6" s="228"/>
      <c r="Y6" s="228"/>
      <c r="Z6" s="228"/>
      <c r="AA6" s="228"/>
      <c r="AB6" s="228"/>
      <c r="AC6" s="228"/>
      <c r="AD6" s="232"/>
    </row>
    <row r="7" spans="1:30" s="92" customFormat="1" ht="15" customHeight="1" x14ac:dyDescent="0.2">
      <c r="A7" s="217"/>
      <c r="B7" s="220"/>
      <c r="C7" s="222"/>
      <c r="D7" s="238"/>
      <c r="E7" s="227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27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32"/>
    </row>
    <row r="8" spans="1:30" s="92" customFormat="1" ht="15" customHeight="1" x14ac:dyDescent="0.2">
      <c r="A8" s="217"/>
      <c r="B8" s="220"/>
      <c r="C8" s="222"/>
      <c r="D8" s="238"/>
      <c r="E8" s="227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7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32"/>
    </row>
    <row r="9" spans="1:30" s="92" customFormat="1" ht="15.75" customHeight="1" thickBot="1" x14ac:dyDescent="0.25">
      <c r="A9" s="217"/>
      <c r="B9" s="220"/>
      <c r="C9" s="222"/>
      <c r="D9" s="238"/>
      <c r="E9" s="229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30"/>
      <c r="R9" s="229"/>
      <c r="S9" s="230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3"/>
    </row>
    <row r="10" spans="1:30" s="92" customFormat="1" ht="57.75" customHeight="1" thickBot="1" x14ac:dyDescent="0.25">
      <c r="A10" s="218"/>
      <c r="B10" s="221"/>
      <c r="C10" s="222"/>
      <c r="D10" s="239"/>
      <c r="E10" s="234" t="s">
        <v>30</v>
      </c>
      <c r="F10" s="234"/>
      <c r="G10" s="234"/>
      <c r="H10" s="234"/>
      <c r="I10" s="234"/>
      <c r="J10" s="234"/>
      <c r="K10" s="234"/>
      <c r="L10" s="234"/>
      <c r="M10" s="234"/>
      <c r="N10" s="234"/>
      <c r="O10" s="234"/>
      <c r="P10" s="234"/>
      <c r="Q10" s="234"/>
      <c r="R10" s="235" t="s">
        <v>31</v>
      </c>
      <c r="S10" s="234"/>
      <c r="T10" s="234"/>
      <c r="U10" s="234"/>
      <c r="V10" s="234"/>
      <c r="W10" s="234"/>
      <c r="X10" s="234"/>
      <c r="Y10" s="234"/>
      <c r="Z10" s="234"/>
      <c r="AA10" s="234"/>
      <c r="AB10" s="234"/>
      <c r="AC10" s="234"/>
      <c r="AD10" s="236"/>
    </row>
    <row r="11" spans="1:30" s="92" customFormat="1" ht="22.5" thickBot="1" x14ac:dyDescent="0.25">
      <c r="A11" s="101"/>
      <c r="B11" s="101"/>
      <c r="C11" s="222"/>
      <c r="D11" s="161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2" t="s">
        <v>16</v>
      </c>
      <c r="R11" s="102" t="s">
        <v>4</v>
      </c>
      <c r="S11" s="102" t="s">
        <v>5</v>
      </c>
      <c r="T11" s="102" t="s">
        <v>6</v>
      </c>
      <c r="U11" s="102" t="s">
        <v>7</v>
      </c>
      <c r="V11" s="102" t="s">
        <v>8</v>
      </c>
      <c r="W11" s="102" t="s">
        <v>9</v>
      </c>
      <c r="X11" s="102" t="s">
        <v>10</v>
      </c>
      <c r="Y11" s="102" t="s">
        <v>11</v>
      </c>
      <c r="Z11" s="102" t="s">
        <v>12</v>
      </c>
      <c r="AA11" s="102" t="s">
        <v>13</v>
      </c>
      <c r="AB11" s="102" t="s">
        <v>14</v>
      </c>
      <c r="AC11" s="102" t="s">
        <v>15</v>
      </c>
      <c r="AD11" s="102" t="s">
        <v>16</v>
      </c>
    </row>
    <row r="12" spans="1:30" ht="15" thickBot="1" x14ac:dyDescent="0.25">
      <c r="A12" s="1" t="s">
        <v>363</v>
      </c>
      <c r="B12" s="60" t="s">
        <v>364</v>
      </c>
      <c r="C12" s="163">
        <f>+D12/Metas!H40</f>
        <v>1.0188487009679061</v>
      </c>
      <c r="D12" s="162">
        <f t="shared" ref="D12:D17" si="0">+Q12/AD12</f>
        <v>1</v>
      </c>
      <c r="E12" s="59">
        <f>IFERROR(VLOOKUP($B12,[1]NUM3.1!$H$3:$M$74,2,FALSE),0)</f>
        <v>0</v>
      </c>
      <c r="F12" s="59">
        <f>IFERROR(VLOOKUP($B12,[1]NUM3.1!$H$3:$M$74,3,FALSE),0)</f>
        <v>5</v>
      </c>
      <c r="G12" s="59">
        <f>IFERROR(VLOOKUP($B12,[1]NUM3.1!$H$3:$M$74,4,FALSE),0)</f>
        <v>4</v>
      </c>
      <c r="H12" s="67">
        <f>IFERROR(VLOOKUP($B12,[1]NUM3.1!$H$3:$M$74,5,FALSE),0)</f>
        <v>0</v>
      </c>
      <c r="I12" s="67"/>
      <c r="J12" s="67"/>
      <c r="K12" s="67"/>
      <c r="L12" s="67"/>
      <c r="M12" s="67"/>
      <c r="N12" s="67"/>
      <c r="O12" s="67"/>
      <c r="P12" s="55"/>
      <c r="Q12" s="9">
        <f t="shared" ref="Q12:Q17" si="1">SUM(E12:P12)</f>
        <v>9</v>
      </c>
      <c r="R12" s="59">
        <f>IFERROR(VLOOKUP($B12,[1]DEN3.1!$H$3:$M$74,2,FALSE),0)</f>
        <v>0</v>
      </c>
      <c r="S12" s="59">
        <f>IFERROR(VLOOKUP($B12,[1]DEN3.1!$H$3:$M$74,3,FALSE),0)</f>
        <v>5</v>
      </c>
      <c r="T12" s="59">
        <f>IFERROR(VLOOKUP($B12,[1]DEN3.1!$H$3:$M$74,4,FALSE),0)</f>
        <v>4</v>
      </c>
      <c r="U12" s="59">
        <f>IFERROR(VLOOKUP($B12,[1]DEN3.1!$H$3:$M$74,5,FALSE),0)</f>
        <v>0</v>
      </c>
      <c r="V12" s="59"/>
      <c r="W12" s="59"/>
      <c r="X12" s="59"/>
      <c r="Y12" s="59"/>
      <c r="Z12" s="55"/>
      <c r="AA12" s="55"/>
      <c r="AB12" s="55"/>
      <c r="AC12" s="55"/>
      <c r="AD12" s="9">
        <f t="shared" ref="AD12:AD17" si="2">SUM(R12:AC12)</f>
        <v>9</v>
      </c>
    </row>
    <row r="13" spans="1:30" ht="15" thickBot="1" x14ac:dyDescent="0.25">
      <c r="A13" s="1" t="s">
        <v>71</v>
      </c>
      <c r="B13" s="60" t="s">
        <v>365</v>
      </c>
      <c r="C13" s="163">
        <f>+D13/Metas!H41</f>
        <v>0.97066072453492702</v>
      </c>
      <c r="D13" s="162">
        <f t="shared" si="0"/>
        <v>0.95833333333333337</v>
      </c>
      <c r="E13" s="59">
        <f>IFERROR(VLOOKUP($B13,[1]NUM3.1!$H$3:$M$74,2,FALSE),0)</f>
        <v>28</v>
      </c>
      <c r="F13" s="59">
        <f>IFERROR(VLOOKUP($B13,[1]NUM3.1!$H$3:$M$74,3,FALSE),0)</f>
        <v>28</v>
      </c>
      <c r="G13" s="59">
        <f>IFERROR(VLOOKUP($B13,[1]NUM3.1!$H$3:$M$74,4,FALSE),0)</f>
        <v>4</v>
      </c>
      <c r="H13" s="67">
        <f>IFERROR(VLOOKUP($B13,[1]NUM3.1!$H$3:$M$74,5,FALSE),0)</f>
        <v>9</v>
      </c>
      <c r="I13" s="67"/>
      <c r="J13" s="67"/>
      <c r="K13" s="67"/>
      <c r="L13" s="67"/>
      <c r="M13" s="67"/>
      <c r="N13" s="67"/>
      <c r="O13" s="67"/>
      <c r="P13" s="55"/>
      <c r="Q13" s="9">
        <f t="shared" si="1"/>
        <v>69</v>
      </c>
      <c r="R13" s="59">
        <f>IFERROR(VLOOKUP($B13,[1]DEN3.1!$H$3:$M$74,2,FALSE),0)</f>
        <v>29</v>
      </c>
      <c r="S13" s="59">
        <f>IFERROR(VLOOKUP($B13,[1]DEN3.1!$H$3:$M$74,3,FALSE),0)</f>
        <v>29</v>
      </c>
      <c r="T13" s="59">
        <f>IFERROR(VLOOKUP($B13,[1]DEN3.1!$H$3:$M$74,4,FALSE),0)</f>
        <v>5</v>
      </c>
      <c r="U13" s="59">
        <f>IFERROR(VLOOKUP($B13,[1]DEN3.1!$H$3:$M$74,5,FALSE),0)</f>
        <v>9</v>
      </c>
      <c r="V13" s="59"/>
      <c r="W13" s="59"/>
      <c r="X13" s="59"/>
      <c r="Y13" s="59"/>
      <c r="Z13" s="55"/>
      <c r="AA13" s="55"/>
      <c r="AB13" s="55"/>
      <c r="AC13" s="55"/>
      <c r="AD13" s="9">
        <f t="shared" si="2"/>
        <v>72</v>
      </c>
    </row>
    <row r="14" spans="1:30" ht="15" thickBot="1" x14ac:dyDescent="0.25">
      <c r="A14" s="1" t="s">
        <v>85</v>
      </c>
      <c r="B14" s="60" t="s">
        <v>366</v>
      </c>
      <c r="C14" s="163">
        <f>+D14/Metas!H42</f>
        <v>1.0028149190710767</v>
      </c>
      <c r="D14" s="162">
        <f t="shared" si="0"/>
        <v>0.98275862068965514</v>
      </c>
      <c r="E14" s="59">
        <f>IFERROR(VLOOKUP($B14,[1]NUM3.1!$H$3:$M$74,2,FALSE),0)</f>
        <v>12</v>
      </c>
      <c r="F14" s="59">
        <f>IFERROR(VLOOKUP($B14,[1]NUM3.1!$H$3:$M$74,3,FALSE),0)</f>
        <v>16</v>
      </c>
      <c r="G14" s="59">
        <f>IFERROR(VLOOKUP($B14,[1]NUM3.1!$H$3:$M$74,4,FALSE),0)</f>
        <v>19</v>
      </c>
      <c r="H14" s="67">
        <f>IFERROR(VLOOKUP($B14,[1]NUM3.1!$H$3:$M$74,5,FALSE),0)</f>
        <v>10</v>
      </c>
      <c r="I14" s="67"/>
      <c r="J14" s="67"/>
      <c r="K14" s="67"/>
      <c r="L14" s="67"/>
      <c r="M14" s="67"/>
      <c r="N14" s="67"/>
      <c r="O14" s="67"/>
      <c r="P14" s="55"/>
      <c r="Q14" s="9">
        <f t="shared" si="1"/>
        <v>57</v>
      </c>
      <c r="R14" s="59">
        <f>IFERROR(VLOOKUP($B14,[1]DEN3.1!$H$3:$M$74,2,FALSE),0)</f>
        <v>13</v>
      </c>
      <c r="S14" s="59">
        <f>IFERROR(VLOOKUP($B14,[1]DEN3.1!$H$3:$M$74,3,FALSE),0)</f>
        <v>16</v>
      </c>
      <c r="T14" s="59">
        <f>IFERROR(VLOOKUP($B14,[1]DEN3.1!$H$3:$M$74,4,FALSE),0)</f>
        <v>19</v>
      </c>
      <c r="U14" s="59">
        <f>IFERROR(VLOOKUP($B14,[1]DEN3.1!$H$3:$M$74,5,FALSE),0)</f>
        <v>10</v>
      </c>
      <c r="V14" s="59"/>
      <c r="W14" s="59"/>
      <c r="X14" s="59"/>
      <c r="Y14" s="59"/>
      <c r="Z14" s="55"/>
      <c r="AA14" s="55"/>
      <c r="AB14" s="55"/>
      <c r="AC14" s="55"/>
      <c r="AD14" s="9">
        <f t="shared" si="2"/>
        <v>58</v>
      </c>
    </row>
    <row r="15" spans="1:30" ht="15" thickBot="1" x14ac:dyDescent="0.25">
      <c r="A15" s="1" t="s">
        <v>102</v>
      </c>
      <c r="B15" s="60" t="s">
        <v>367</v>
      </c>
      <c r="C15" s="163">
        <f>+D15/Metas!H43</f>
        <v>1.019367991845056</v>
      </c>
      <c r="D15" s="162">
        <f t="shared" si="0"/>
        <v>1</v>
      </c>
      <c r="E15" s="59">
        <f>IFERROR(VLOOKUP($B15,[1]NUM3.1!$H$3:$M$74,2,FALSE),0)</f>
        <v>12</v>
      </c>
      <c r="F15" s="59">
        <f>IFERROR(VLOOKUP($B15,[1]NUM3.1!$H$3:$M$74,3,FALSE),0)</f>
        <v>7</v>
      </c>
      <c r="G15" s="59">
        <f>IFERROR(VLOOKUP($B15,[1]NUM3.1!$H$3:$M$74,4,FALSE),0)</f>
        <v>8</v>
      </c>
      <c r="H15" s="67">
        <f>IFERROR(VLOOKUP($B15,[1]NUM3.1!$H$3:$M$74,5,FALSE),0)</f>
        <v>30</v>
      </c>
      <c r="I15" s="67"/>
      <c r="J15" s="67"/>
      <c r="K15" s="67"/>
      <c r="L15" s="67"/>
      <c r="M15" s="67"/>
      <c r="N15" s="67"/>
      <c r="O15" s="67"/>
      <c r="P15" s="55"/>
      <c r="Q15" s="9">
        <f t="shared" si="1"/>
        <v>57</v>
      </c>
      <c r="R15" s="59">
        <f>IFERROR(VLOOKUP($B15,[1]DEN3.1!$H$3:$M$74,2,FALSE),0)</f>
        <v>12</v>
      </c>
      <c r="S15" s="59">
        <f>IFERROR(VLOOKUP($B15,[1]DEN3.1!$H$3:$M$74,3,FALSE),0)</f>
        <v>7</v>
      </c>
      <c r="T15" s="59">
        <f>IFERROR(VLOOKUP($B15,[1]DEN3.1!$H$3:$M$74,4,FALSE),0)</f>
        <v>8</v>
      </c>
      <c r="U15" s="59">
        <f>IFERROR(VLOOKUP($B15,[1]DEN3.1!$H$3:$M$74,5,FALSE),0)</f>
        <v>30</v>
      </c>
      <c r="V15" s="59"/>
      <c r="W15" s="59"/>
      <c r="X15" s="59"/>
      <c r="Y15" s="59"/>
      <c r="Z15" s="55"/>
      <c r="AA15" s="55"/>
      <c r="AB15" s="55"/>
      <c r="AC15" s="55"/>
      <c r="AD15" s="9">
        <f t="shared" si="2"/>
        <v>57</v>
      </c>
    </row>
    <row r="16" spans="1:30" ht="15" thickBot="1" x14ac:dyDescent="0.25">
      <c r="A16" s="1" t="s">
        <v>113</v>
      </c>
      <c r="B16" s="60" t="s">
        <v>368</v>
      </c>
      <c r="C16" s="163">
        <f>+D16/Metas!H44</f>
        <v>0.77287875696363761</v>
      </c>
      <c r="D16" s="162">
        <f t="shared" si="0"/>
        <v>0.75757575757575757</v>
      </c>
      <c r="E16" s="59">
        <f>IFERROR(VLOOKUP($B16,[1]NUM3.1!$H$3:$M$74,2,FALSE),0)</f>
        <v>4</v>
      </c>
      <c r="F16" s="59">
        <f>IFERROR(VLOOKUP($B16,[1]NUM3.1!$H$3:$M$74,3,FALSE),0)</f>
        <v>6</v>
      </c>
      <c r="G16" s="59">
        <f>IFERROR(VLOOKUP($B16,[1]NUM3.1!$H$3:$M$74,4,FALSE),0)</f>
        <v>14</v>
      </c>
      <c r="H16" s="67">
        <f>IFERROR(VLOOKUP($B16,[1]NUM3.1!$H$3:$M$74,5,FALSE),0)</f>
        <v>1</v>
      </c>
      <c r="I16" s="67"/>
      <c r="J16" s="67"/>
      <c r="K16" s="67"/>
      <c r="L16" s="67"/>
      <c r="M16" s="67"/>
      <c r="N16" s="67"/>
      <c r="O16" s="67"/>
      <c r="P16" s="55"/>
      <c r="Q16" s="9">
        <f t="shared" si="1"/>
        <v>25</v>
      </c>
      <c r="R16" s="59">
        <f>IFERROR(VLOOKUP($B16,[1]DEN3.1!$H$3:$M$74,2,FALSE),0)</f>
        <v>8</v>
      </c>
      <c r="S16" s="59">
        <f>IFERROR(VLOOKUP($B16,[1]DEN3.1!$H$3:$M$74,3,FALSE),0)</f>
        <v>7</v>
      </c>
      <c r="T16" s="59">
        <f>IFERROR(VLOOKUP($B16,[1]DEN3.1!$H$3:$M$74,4,FALSE),0)</f>
        <v>16</v>
      </c>
      <c r="U16" s="59">
        <f>IFERROR(VLOOKUP($B16,[1]DEN3.1!$H$3:$M$74,5,FALSE),0)</f>
        <v>2</v>
      </c>
      <c r="V16" s="59"/>
      <c r="W16" s="59"/>
      <c r="X16" s="59"/>
      <c r="Y16" s="59"/>
      <c r="Z16" s="55"/>
      <c r="AA16" s="55"/>
      <c r="AB16" s="55"/>
      <c r="AC16" s="55"/>
      <c r="AD16" s="9">
        <f t="shared" si="2"/>
        <v>33</v>
      </c>
    </row>
    <row r="17" spans="1:30" ht="15" thickBot="1" x14ac:dyDescent="0.25">
      <c r="A17" s="1" t="s">
        <v>143</v>
      </c>
      <c r="B17" s="60" t="s">
        <v>369</v>
      </c>
      <c r="C17" s="163">
        <f>+D17/Metas!H45</f>
        <v>1.0194719135487817</v>
      </c>
      <c r="D17" s="162">
        <f t="shared" si="0"/>
        <v>1</v>
      </c>
      <c r="E17" s="59">
        <f>IFERROR(VLOOKUP($B17,[1]NUM3.1!$H$3:$M$74,2,FALSE),0)</f>
        <v>20</v>
      </c>
      <c r="F17" s="59">
        <f>IFERROR(VLOOKUP($B17,[1]NUM3.1!$H$3:$M$74,3,FALSE),0)</f>
        <v>20</v>
      </c>
      <c r="G17" s="59">
        <f>IFERROR(VLOOKUP($B17,[1]NUM3.1!$H$3:$M$74,4,FALSE),0)</f>
        <v>7</v>
      </c>
      <c r="H17" s="67">
        <f>IFERROR(VLOOKUP($B17,[1]NUM3.1!$H$3:$M$74,5,FALSE),0)</f>
        <v>10</v>
      </c>
      <c r="I17" s="67"/>
      <c r="J17" s="67"/>
      <c r="K17" s="67"/>
      <c r="L17" s="67"/>
      <c r="M17" s="67"/>
      <c r="N17" s="67"/>
      <c r="O17" s="67"/>
      <c r="P17" s="55"/>
      <c r="Q17" s="9">
        <f t="shared" si="1"/>
        <v>57</v>
      </c>
      <c r="R17" s="59">
        <f>IFERROR(VLOOKUP($B17,[1]DEN3.1!$H$3:$M$74,2,FALSE),0)</f>
        <v>20</v>
      </c>
      <c r="S17" s="59">
        <f>IFERROR(VLOOKUP($B17,[1]DEN3.1!$H$3:$M$74,3,FALSE),0)</f>
        <v>20</v>
      </c>
      <c r="T17" s="59">
        <f>IFERROR(VLOOKUP($B17,[1]DEN3.1!$H$3:$M$74,4,FALSE),0)</f>
        <v>7</v>
      </c>
      <c r="U17" s="59">
        <f>IFERROR(VLOOKUP($B17,[1]DEN3.1!$H$3:$M$74,5,FALSE),0)</f>
        <v>10</v>
      </c>
      <c r="V17" s="59"/>
      <c r="W17" s="59"/>
      <c r="X17" s="59"/>
      <c r="Y17" s="59"/>
      <c r="Z17" s="55"/>
      <c r="AA17" s="55"/>
      <c r="AB17" s="55"/>
      <c r="AC17" s="55"/>
      <c r="AD17" s="9">
        <f t="shared" si="2"/>
        <v>57</v>
      </c>
    </row>
    <row r="18" spans="1:30" ht="15" thickBot="1" x14ac:dyDescent="0.25">
      <c r="B18" s="73" t="s">
        <v>391</v>
      </c>
      <c r="C18" s="52"/>
      <c r="D18" s="89"/>
      <c r="E18" s="160">
        <f>SUM(E12:E17)</f>
        <v>76</v>
      </c>
      <c r="F18" s="160">
        <f t="shared" ref="F18:P18" si="3">SUM(F12:F17)</f>
        <v>82</v>
      </c>
      <c r="G18" s="160">
        <f t="shared" si="3"/>
        <v>56</v>
      </c>
      <c r="H18" s="160">
        <f t="shared" si="3"/>
        <v>60</v>
      </c>
      <c r="I18" s="160">
        <f t="shared" si="3"/>
        <v>0</v>
      </c>
      <c r="J18" s="160">
        <f t="shared" si="3"/>
        <v>0</v>
      </c>
      <c r="K18" s="160">
        <f t="shared" si="3"/>
        <v>0</v>
      </c>
      <c r="L18" s="160">
        <f t="shared" si="3"/>
        <v>0</v>
      </c>
      <c r="M18" s="160">
        <f t="shared" si="3"/>
        <v>0</v>
      </c>
      <c r="N18" s="160">
        <f t="shared" si="3"/>
        <v>0</v>
      </c>
      <c r="O18" s="160">
        <f t="shared" si="3"/>
        <v>0</v>
      </c>
      <c r="P18" s="160">
        <f t="shared" si="3"/>
        <v>0</v>
      </c>
      <c r="Q18" s="7">
        <f>SUM(Q12:Q17)</f>
        <v>274</v>
      </c>
      <c r="R18" s="160">
        <f t="shared" ref="R18:AC18" si="4">SUM(R12:R17)</f>
        <v>82</v>
      </c>
      <c r="S18" s="160">
        <f t="shared" si="4"/>
        <v>84</v>
      </c>
      <c r="T18" s="160">
        <f t="shared" si="4"/>
        <v>59</v>
      </c>
      <c r="U18" s="160">
        <f t="shared" si="4"/>
        <v>61</v>
      </c>
      <c r="V18" s="160">
        <f t="shared" si="4"/>
        <v>0</v>
      </c>
      <c r="W18" s="160">
        <f t="shared" si="4"/>
        <v>0</v>
      </c>
      <c r="X18" s="160">
        <f t="shared" si="4"/>
        <v>0</v>
      </c>
      <c r="Y18" s="160">
        <f t="shared" si="4"/>
        <v>0</v>
      </c>
      <c r="Z18" s="160">
        <f t="shared" si="4"/>
        <v>0</v>
      </c>
      <c r="AA18" s="160">
        <f t="shared" si="4"/>
        <v>0</v>
      </c>
      <c r="AB18" s="160">
        <f t="shared" si="4"/>
        <v>0</v>
      </c>
      <c r="AC18" s="160">
        <f t="shared" si="4"/>
        <v>0</v>
      </c>
      <c r="AD18" s="7">
        <f>SUM(AD12:AD17)</f>
        <v>286</v>
      </c>
    </row>
    <row r="19" spans="1:30" x14ac:dyDescent="0.2">
      <c r="C19" s="53"/>
      <c r="D19" s="57"/>
    </row>
  </sheetData>
  <mergeCells count="9">
    <mergeCell ref="A1:A10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" style="62" bestFit="1" customWidth="1"/>
    <col min="2" max="2" width="52.140625" style="62" bestFit="1" customWidth="1"/>
    <col min="3" max="3" width="14.42578125" style="46" customWidth="1"/>
    <col min="4" max="4" width="12.7109375" style="46" bestFit="1" customWidth="1"/>
    <col min="5" max="7" width="12.42578125" style="54" bestFit="1" customWidth="1"/>
    <col min="8" max="8" width="9.7109375" style="54" bestFit="1" customWidth="1"/>
    <col min="9" max="9" width="10.28515625" style="54" bestFit="1" customWidth="1"/>
    <col min="10" max="10" width="9.7109375" style="54" bestFit="1" customWidth="1"/>
    <col min="11" max="11" width="11.85546875" style="54" customWidth="1"/>
    <col min="12" max="13" width="10.28515625" style="54" bestFit="1" customWidth="1"/>
    <col min="14" max="14" width="10.85546875" style="54" customWidth="1"/>
    <col min="15" max="15" width="9.7109375" style="54" bestFit="1" customWidth="1"/>
    <col min="16" max="16" width="10.28515625" style="54" bestFit="1" customWidth="1"/>
    <col min="17" max="17" width="11.7109375" style="54" bestFit="1" customWidth="1"/>
    <col min="18" max="18" width="14.140625" style="46" customWidth="1"/>
    <col min="19" max="19" width="15.7109375" style="46" customWidth="1"/>
    <col min="20" max="16384" width="11.42578125" style="46"/>
  </cols>
  <sheetData>
    <row r="1" spans="1:20" s="92" customFormat="1" ht="81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40" t="s">
        <v>309</v>
      </c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2"/>
    </row>
    <row r="2" spans="1:20" s="92" customFormat="1" ht="15" thickTop="1" x14ac:dyDescent="0.2">
      <c r="A2" s="217"/>
      <c r="B2" s="220"/>
      <c r="C2" s="222"/>
      <c r="D2" s="238"/>
      <c r="E2" s="227" t="s">
        <v>2</v>
      </c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43" t="s">
        <v>3</v>
      </c>
      <c r="S2" s="244"/>
    </row>
    <row r="3" spans="1:20" s="92" customFormat="1" x14ac:dyDescent="0.2">
      <c r="A3" s="217"/>
      <c r="B3" s="220"/>
      <c r="C3" s="222"/>
      <c r="D3" s="238"/>
      <c r="E3" s="227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43"/>
      <c r="S3" s="244"/>
    </row>
    <row r="4" spans="1:20" s="92" customFormat="1" x14ac:dyDescent="0.2">
      <c r="A4" s="217"/>
      <c r="B4" s="220"/>
      <c r="C4" s="222"/>
      <c r="D4" s="238"/>
      <c r="E4" s="227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43"/>
      <c r="S4" s="244"/>
    </row>
    <row r="5" spans="1:20" s="92" customFormat="1" x14ac:dyDescent="0.2">
      <c r="A5" s="217"/>
      <c r="B5" s="220"/>
      <c r="C5" s="222"/>
      <c r="D5" s="238"/>
      <c r="E5" s="227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43"/>
      <c r="S5" s="244"/>
    </row>
    <row r="6" spans="1:20" s="92" customFormat="1" x14ac:dyDescent="0.2">
      <c r="A6" s="217"/>
      <c r="B6" s="220"/>
      <c r="C6" s="222"/>
      <c r="D6" s="238"/>
      <c r="E6" s="227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43"/>
      <c r="S6" s="244"/>
    </row>
    <row r="7" spans="1:20" s="92" customFormat="1" x14ac:dyDescent="0.2">
      <c r="A7" s="217"/>
      <c r="B7" s="220"/>
      <c r="C7" s="222"/>
      <c r="D7" s="238"/>
      <c r="E7" s="227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43"/>
      <c r="S7" s="244"/>
    </row>
    <row r="8" spans="1:20" s="92" customFormat="1" x14ac:dyDescent="0.2">
      <c r="A8" s="217"/>
      <c r="B8" s="220"/>
      <c r="C8" s="222"/>
      <c r="D8" s="238"/>
      <c r="E8" s="227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43"/>
      <c r="S8" s="244"/>
    </row>
    <row r="9" spans="1:20" s="92" customFormat="1" ht="15" thickBot="1" x14ac:dyDescent="0.25">
      <c r="A9" s="217"/>
      <c r="B9" s="220"/>
      <c r="C9" s="222"/>
      <c r="D9" s="238"/>
      <c r="E9" s="229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30"/>
      <c r="R9" s="245"/>
      <c r="S9" s="246"/>
    </row>
    <row r="10" spans="1:20" s="92" customFormat="1" ht="27" customHeight="1" thickTop="1" thickBot="1" x14ac:dyDescent="0.25">
      <c r="A10" s="218"/>
      <c r="B10" s="221"/>
      <c r="C10" s="222"/>
      <c r="D10" s="239"/>
      <c r="E10" s="234" t="s">
        <v>310</v>
      </c>
      <c r="F10" s="234"/>
      <c r="G10" s="234"/>
      <c r="H10" s="234"/>
      <c r="I10" s="234"/>
      <c r="J10" s="234"/>
      <c r="K10" s="234"/>
      <c r="L10" s="234"/>
      <c r="M10" s="234"/>
      <c r="N10" s="234"/>
      <c r="O10" s="234"/>
      <c r="P10" s="234"/>
      <c r="Q10" s="234"/>
      <c r="R10" s="247" t="s">
        <v>377</v>
      </c>
      <c r="S10" s="248"/>
    </row>
    <row r="11" spans="1:20" s="92" customFormat="1" ht="15" thickBot="1" x14ac:dyDescent="0.25">
      <c r="A11" s="101"/>
      <c r="B11" s="101"/>
      <c r="C11" s="222"/>
      <c r="D11" s="95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3" t="s">
        <v>16</v>
      </c>
      <c r="R11" s="249"/>
      <c r="S11" s="250"/>
    </row>
    <row r="12" spans="1:20" ht="15" customHeight="1" thickBot="1" x14ac:dyDescent="0.25">
      <c r="A12" s="1" t="s">
        <v>363</v>
      </c>
      <c r="B12" s="60" t="s">
        <v>364</v>
      </c>
      <c r="C12" s="163">
        <f>+D12/Metas!I40</f>
        <v>1.8093426336926657</v>
      </c>
      <c r="D12" s="162">
        <f t="shared" ref="D12:D17" si="0">+Q12/R12</f>
        <v>0.51566265060240968</v>
      </c>
      <c r="E12" s="64">
        <f>VLOOKUP($B12,'[1]NUM 5 NUEVO '!$H$3:$M$162,2,FALSE)</f>
        <v>831</v>
      </c>
      <c r="F12" s="64">
        <f>VLOOKUP($B12,'[1]NUM 5 NUEVO '!$H$3:$M$162,3,FALSE)</f>
        <v>819</v>
      </c>
      <c r="G12" s="64">
        <f>VLOOKUP($B12,'[1]NUM 5 NUEVO '!$H$3:$M$162,4,FALSE)</f>
        <v>1054</v>
      </c>
      <c r="H12" s="54">
        <f>VLOOKUP($B12,'[1]NUM 5 NUEVO '!$H$3:$M$162,5,FALSE)</f>
        <v>1148</v>
      </c>
      <c r="Q12" s="170">
        <f t="shared" ref="Q12:Q17" si="1">SUM(E12:P12)</f>
        <v>3852</v>
      </c>
      <c r="R12" s="254">
        <v>7470</v>
      </c>
      <c r="S12" s="255"/>
      <c r="T12" s="56"/>
    </row>
    <row r="13" spans="1:20" s="48" customFormat="1" ht="15" customHeight="1" thickBot="1" x14ac:dyDescent="0.25">
      <c r="A13" s="1" t="s">
        <v>71</v>
      </c>
      <c r="B13" s="60" t="s">
        <v>365</v>
      </c>
      <c r="C13" s="163">
        <f>+D13/Metas!I41</f>
        <v>1.696471062714257</v>
      </c>
      <c r="D13" s="162">
        <f t="shared" si="0"/>
        <v>0.3817059891107078</v>
      </c>
      <c r="E13" s="64">
        <f>VLOOKUP($B13,'[1]NUM 5 NUEVO '!$H$3:$M$162,2,FALSE)</f>
        <v>1547</v>
      </c>
      <c r="F13" s="64">
        <f>VLOOKUP($B13,'[1]NUM 5 NUEVO '!$H$3:$M$162,3,FALSE)</f>
        <v>1467</v>
      </c>
      <c r="G13" s="64">
        <f>VLOOKUP($B13,'[1]NUM 5 NUEVO '!$H$3:$M$162,4,FALSE)</f>
        <v>1080</v>
      </c>
      <c r="H13" s="54">
        <f>VLOOKUP($B13,'[1]NUM 5 NUEVO '!$H$3:$M$162,5,FALSE)</f>
        <v>1164</v>
      </c>
      <c r="I13" s="54"/>
      <c r="J13" s="54"/>
      <c r="K13" s="54"/>
      <c r="L13" s="54"/>
      <c r="M13" s="54"/>
      <c r="N13" s="54"/>
      <c r="O13" s="54"/>
      <c r="P13" s="54"/>
      <c r="Q13" s="170">
        <f t="shared" si="1"/>
        <v>5258</v>
      </c>
      <c r="R13" s="254">
        <v>13775</v>
      </c>
      <c r="S13" s="255"/>
    </row>
    <row r="14" spans="1:20" s="48" customFormat="1" ht="15" thickBot="1" x14ac:dyDescent="0.25">
      <c r="A14" s="1" t="s">
        <v>85</v>
      </c>
      <c r="B14" s="60" t="s">
        <v>366</v>
      </c>
      <c r="C14" s="163">
        <f>+D14/Metas!I42</f>
        <v>2.1752612484108034</v>
      </c>
      <c r="D14" s="162">
        <f t="shared" si="0"/>
        <v>0.4568048621662687</v>
      </c>
      <c r="E14" s="64">
        <f>VLOOKUP($B14,'[1]NUM 5 NUEVO '!$H$3:$M$162,2,FALSE)</f>
        <v>2083</v>
      </c>
      <c r="F14" s="64">
        <f>VLOOKUP($B14,'[1]NUM 5 NUEVO '!$H$3:$M$162,3,FALSE)</f>
        <v>1746</v>
      </c>
      <c r="G14" s="64">
        <f>VLOOKUP($B14,'[1]NUM 5 NUEVO '!$H$3:$M$162,4,FALSE)</f>
        <v>2559</v>
      </c>
      <c r="H14" s="54">
        <f>VLOOKUP($B14,'[1]NUM 5 NUEVO '!$H$3:$M$162,5,FALSE)</f>
        <v>2030</v>
      </c>
      <c r="I14" s="54"/>
      <c r="J14" s="54"/>
      <c r="K14" s="54"/>
      <c r="L14" s="54"/>
      <c r="M14" s="54"/>
      <c r="N14" s="54"/>
      <c r="O14" s="54"/>
      <c r="P14" s="54"/>
      <c r="Q14" s="170">
        <f t="shared" si="1"/>
        <v>8418</v>
      </c>
      <c r="R14" s="254">
        <v>18428</v>
      </c>
      <c r="S14" s="255"/>
    </row>
    <row r="15" spans="1:20" s="48" customFormat="1" ht="15" thickBot="1" x14ac:dyDescent="0.25">
      <c r="A15" s="1" t="s">
        <v>102</v>
      </c>
      <c r="B15" s="60" t="s">
        <v>367</v>
      </c>
      <c r="C15" s="163">
        <f>+D15/Metas!I43</f>
        <v>2.2040635049135351</v>
      </c>
      <c r="D15" s="162">
        <f t="shared" si="0"/>
        <v>0.59509714632665456</v>
      </c>
      <c r="E15" s="64">
        <f>VLOOKUP($B15,'[1]NUM 5 NUEVO '!$H$3:$M$162,2,FALSE)</f>
        <v>1731</v>
      </c>
      <c r="F15" s="64">
        <f>VLOOKUP($B15,'[1]NUM 5 NUEVO '!$H$3:$M$162,3,FALSE)</f>
        <v>2006</v>
      </c>
      <c r="G15" s="64">
        <f>VLOOKUP($B15,'[1]NUM 5 NUEVO '!$H$3:$M$162,4,FALSE)</f>
        <v>2322</v>
      </c>
      <c r="H15" s="54">
        <f>VLOOKUP($B15,'[1]NUM 5 NUEVO '!$H$3:$M$162,5,FALSE)</f>
        <v>1782</v>
      </c>
      <c r="I15" s="54"/>
      <c r="J15" s="54"/>
      <c r="K15" s="54"/>
      <c r="L15" s="54"/>
      <c r="M15" s="54"/>
      <c r="N15" s="54"/>
      <c r="O15" s="54"/>
      <c r="P15" s="54"/>
      <c r="Q15" s="170">
        <f t="shared" si="1"/>
        <v>7841</v>
      </c>
      <c r="R15" s="252">
        <v>13176</v>
      </c>
      <c r="S15" s="253"/>
    </row>
    <row r="16" spans="1:20" s="48" customFormat="1" ht="15" thickBot="1" x14ac:dyDescent="0.25">
      <c r="A16" s="1" t="s">
        <v>113</v>
      </c>
      <c r="B16" s="60" t="s">
        <v>368</v>
      </c>
      <c r="C16" s="163">
        <f>+D16/Metas!I44</f>
        <v>1.8041730474732007</v>
      </c>
      <c r="D16" s="162">
        <f t="shared" si="0"/>
        <v>0.43300153139356817</v>
      </c>
      <c r="E16" s="64">
        <f>VLOOKUP($B16,'[1]NUM 5 NUEVO '!$H$3:$M$162,2,FALSE)</f>
        <v>1566</v>
      </c>
      <c r="F16" s="64">
        <f>VLOOKUP($B16,'[1]NUM 5 NUEVO '!$H$3:$M$162,3,FALSE)</f>
        <v>1451</v>
      </c>
      <c r="G16" s="64">
        <f>VLOOKUP($B16,'[1]NUM 5 NUEVO '!$H$3:$M$162,4,FALSE)</f>
        <v>1331</v>
      </c>
      <c r="H16" s="54">
        <f>VLOOKUP($B16,'[1]NUM 5 NUEVO '!$H$3:$M$162,5,FALSE)</f>
        <v>1307</v>
      </c>
      <c r="I16" s="54"/>
      <c r="J16" s="54"/>
      <c r="K16" s="54"/>
      <c r="L16" s="54"/>
      <c r="M16" s="54"/>
      <c r="N16" s="54"/>
      <c r="O16" s="54"/>
      <c r="P16" s="54"/>
      <c r="Q16" s="170">
        <f t="shared" si="1"/>
        <v>5655</v>
      </c>
      <c r="R16" s="252">
        <v>13060</v>
      </c>
      <c r="S16" s="253"/>
    </row>
    <row r="17" spans="1:19" s="48" customFormat="1" ht="15" thickBot="1" x14ac:dyDescent="0.25">
      <c r="A17" s="1" t="s">
        <v>143</v>
      </c>
      <c r="B17" s="60" t="s">
        <v>369</v>
      </c>
      <c r="C17" s="163">
        <f>+D17/Metas!I45</f>
        <v>4.0107775211701311</v>
      </c>
      <c r="D17" s="162">
        <f t="shared" si="0"/>
        <v>1.2032332563510393</v>
      </c>
      <c r="E17" s="64">
        <f>VLOOKUP($B17,'[1]NUM 5 NUEVO '!$H$3:$M$162,2,FALSE)</f>
        <v>1884</v>
      </c>
      <c r="F17" s="64">
        <f>VLOOKUP($B17,'[1]NUM 5 NUEVO '!$H$3:$M$162,3,FALSE)</f>
        <v>1511</v>
      </c>
      <c r="G17" s="64">
        <f>VLOOKUP($B17,'[1]NUM 5 NUEVO '!$H$3:$M$162,4,FALSE)</f>
        <v>1154</v>
      </c>
      <c r="H17" s="54">
        <f>VLOOKUP($B17,'[1]NUM 5 NUEVO '!$H$3:$M$162,5,FALSE)</f>
        <v>1182</v>
      </c>
      <c r="I17" s="54"/>
      <c r="J17" s="54"/>
      <c r="K17" s="54"/>
      <c r="L17" s="54"/>
      <c r="M17" s="54"/>
      <c r="N17" s="54"/>
      <c r="O17" s="54"/>
      <c r="P17" s="54"/>
      <c r="Q17" s="170">
        <f t="shared" si="1"/>
        <v>5731</v>
      </c>
      <c r="R17" s="252">
        <v>4763</v>
      </c>
      <c r="S17" s="253"/>
    </row>
    <row r="18" spans="1:19" x14ac:dyDescent="0.2">
      <c r="B18" s="73" t="s">
        <v>391</v>
      </c>
      <c r="C18" s="52"/>
      <c r="D18" s="89"/>
      <c r="E18" s="69">
        <f>SUM(E12:E17)</f>
        <v>9642</v>
      </c>
      <c r="F18" s="69">
        <f t="shared" ref="F18:P18" si="2">SUM(F12:F17)</f>
        <v>9000</v>
      </c>
      <c r="G18" s="69">
        <f t="shared" si="2"/>
        <v>9500</v>
      </c>
      <c r="H18" s="69">
        <f t="shared" si="2"/>
        <v>8613</v>
      </c>
      <c r="I18" s="69">
        <f t="shared" si="2"/>
        <v>0</v>
      </c>
      <c r="J18" s="69">
        <f t="shared" si="2"/>
        <v>0</v>
      </c>
      <c r="K18" s="69">
        <f t="shared" si="2"/>
        <v>0</v>
      </c>
      <c r="L18" s="69">
        <f t="shared" si="2"/>
        <v>0</v>
      </c>
      <c r="M18" s="69">
        <f t="shared" si="2"/>
        <v>0</v>
      </c>
      <c r="N18" s="69">
        <f t="shared" si="2"/>
        <v>0</v>
      </c>
      <c r="O18" s="69">
        <f t="shared" si="2"/>
        <v>0</v>
      </c>
      <c r="P18" s="69">
        <f t="shared" si="2"/>
        <v>0</v>
      </c>
      <c r="Q18" s="69">
        <f>SUM(Q12:Q17)</f>
        <v>36755</v>
      </c>
      <c r="R18" s="251">
        <f>SUM(R12:S17)</f>
        <v>70672</v>
      </c>
      <c r="S18" s="251"/>
    </row>
    <row r="19" spans="1:19" x14ac:dyDescent="0.2">
      <c r="C19" s="53"/>
      <c r="D19" s="57"/>
    </row>
  </sheetData>
  <mergeCells count="16">
    <mergeCell ref="R18:S18"/>
    <mergeCell ref="R15:S15"/>
    <mergeCell ref="R16:S16"/>
    <mergeCell ref="R17:S17"/>
    <mergeCell ref="R12:S12"/>
    <mergeCell ref="R13:S13"/>
    <mergeCell ref="R14:S14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62" bestFit="1" customWidth="1"/>
    <col min="2" max="2" width="50.28515625" style="62" bestFit="1" customWidth="1"/>
    <col min="3" max="3" width="14.42578125" style="46" customWidth="1"/>
    <col min="4" max="4" width="11.5703125" style="145" bestFit="1" customWidth="1"/>
    <col min="5" max="6" width="9.85546875" style="54" bestFit="1" customWidth="1"/>
    <col min="7" max="7" width="8" style="54" bestFit="1" customWidth="1"/>
    <col min="8" max="11" width="7.28515625" style="54" bestFit="1" customWidth="1"/>
    <col min="12" max="12" width="8.7109375" style="54" bestFit="1" customWidth="1"/>
    <col min="13" max="13" width="8.5703125" style="54" bestFit="1" customWidth="1"/>
    <col min="14" max="15" width="8.7109375" style="54" bestFit="1" customWidth="1"/>
    <col min="16" max="16" width="8.140625" style="54" bestFit="1" customWidth="1"/>
    <col min="17" max="17" width="9.85546875" style="54" bestFit="1" customWidth="1"/>
    <col min="18" max="18" width="9.7109375" style="54" bestFit="1" customWidth="1"/>
    <col min="19" max="20" width="10.5703125" style="54" bestFit="1" customWidth="1"/>
    <col min="21" max="21" width="9.85546875" style="54" bestFit="1" customWidth="1"/>
    <col min="22" max="23" width="8.7109375" style="54" bestFit="1" customWidth="1"/>
    <col min="24" max="24" width="7.28515625" style="54" bestFit="1" customWidth="1"/>
    <col min="25" max="25" width="10.28515625" style="54" customWidth="1"/>
    <col min="26" max="26" width="7.140625" style="54" customWidth="1"/>
    <col min="27" max="27" width="7.42578125" style="54" customWidth="1"/>
    <col min="28" max="28" width="8.5703125" style="54" customWidth="1"/>
    <col min="29" max="29" width="7.5703125" style="54" customWidth="1"/>
    <col min="30" max="30" width="12.5703125" style="54" bestFit="1" customWidth="1"/>
    <col min="31" max="16384" width="11.42578125" style="46"/>
  </cols>
  <sheetData>
    <row r="1" spans="1:30" s="92" customFormat="1" ht="79.5" customHeight="1" thickTop="1" thickBot="1" x14ac:dyDescent="0.25">
      <c r="A1" s="216" t="s">
        <v>0</v>
      </c>
      <c r="B1" s="219" t="s">
        <v>1</v>
      </c>
      <c r="C1" s="219" t="s">
        <v>187</v>
      </c>
      <c r="D1" s="256" t="s">
        <v>184</v>
      </c>
      <c r="E1" s="240" t="s">
        <v>311</v>
      </c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1"/>
      <c r="W1" s="241"/>
      <c r="X1" s="241"/>
      <c r="Y1" s="241"/>
      <c r="Z1" s="241"/>
      <c r="AA1" s="241"/>
      <c r="AB1" s="241"/>
      <c r="AC1" s="241"/>
      <c r="AD1" s="242"/>
    </row>
    <row r="2" spans="1:30" s="92" customFormat="1" ht="15" customHeight="1" thickTop="1" x14ac:dyDescent="0.2">
      <c r="A2" s="217"/>
      <c r="B2" s="220"/>
      <c r="C2" s="222"/>
      <c r="D2" s="257"/>
      <c r="E2" s="227" t="s">
        <v>2</v>
      </c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7" t="s">
        <v>3</v>
      </c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32"/>
    </row>
    <row r="3" spans="1:30" s="92" customFormat="1" ht="15" customHeight="1" x14ac:dyDescent="0.2">
      <c r="A3" s="217"/>
      <c r="B3" s="220"/>
      <c r="C3" s="222"/>
      <c r="D3" s="257"/>
      <c r="E3" s="227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7"/>
      <c r="S3" s="228"/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32"/>
    </row>
    <row r="4" spans="1:30" s="92" customFormat="1" ht="15" customHeight="1" x14ac:dyDescent="0.2">
      <c r="A4" s="217"/>
      <c r="B4" s="220"/>
      <c r="C4" s="222"/>
      <c r="D4" s="257"/>
      <c r="E4" s="227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7"/>
      <c r="S4" s="228"/>
      <c r="T4" s="228"/>
      <c r="U4" s="228"/>
      <c r="V4" s="228"/>
      <c r="W4" s="228"/>
      <c r="X4" s="228"/>
      <c r="Y4" s="228"/>
      <c r="Z4" s="228"/>
      <c r="AA4" s="228"/>
      <c r="AB4" s="228"/>
      <c r="AC4" s="228"/>
      <c r="AD4" s="232"/>
    </row>
    <row r="5" spans="1:30" s="92" customFormat="1" ht="15" customHeight="1" x14ac:dyDescent="0.2">
      <c r="A5" s="217"/>
      <c r="B5" s="220"/>
      <c r="C5" s="222"/>
      <c r="D5" s="257"/>
      <c r="E5" s="227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27"/>
      <c r="S5" s="228"/>
      <c r="T5" s="228"/>
      <c r="U5" s="228"/>
      <c r="V5" s="228"/>
      <c r="W5" s="228"/>
      <c r="X5" s="228"/>
      <c r="Y5" s="228"/>
      <c r="Z5" s="228"/>
      <c r="AA5" s="228"/>
      <c r="AB5" s="228"/>
      <c r="AC5" s="228"/>
      <c r="AD5" s="232"/>
    </row>
    <row r="6" spans="1:30" s="92" customFormat="1" ht="15" customHeight="1" x14ac:dyDescent="0.2">
      <c r="A6" s="217"/>
      <c r="B6" s="220"/>
      <c r="C6" s="222"/>
      <c r="D6" s="257"/>
      <c r="E6" s="227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7"/>
      <c r="S6" s="228"/>
      <c r="T6" s="228"/>
      <c r="U6" s="228"/>
      <c r="V6" s="228"/>
      <c r="W6" s="228"/>
      <c r="X6" s="228"/>
      <c r="Y6" s="228"/>
      <c r="Z6" s="228"/>
      <c r="AA6" s="228"/>
      <c r="AB6" s="228"/>
      <c r="AC6" s="228"/>
      <c r="AD6" s="232"/>
    </row>
    <row r="7" spans="1:30" s="92" customFormat="1" ht="15" customHeight="1" x14ac:dyDescent="0.2">
      <c r="A7" s="217"/>
      <c r="B7" s="220"/>
      <c r="C7" s="222"/>
      <c r="D7" s="257"/>
      <c r="E7" s="227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27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32"/>
    </row>
    <row r="8" spans="1:30" s="92" customFormat="1" ht="15" customHeight="1" x14ac:dyDescent="0.2">
      <c r="A8" s="217"/>
      <c r="B8" s="220"/>
      <c r="C8" s="222"/>
      <c r="D8" s="257"/>
      <c r="E8" s="227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7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32"/>
    </row>
    <row r="9" spans="1:30" s="92" customFormat="1" ht="15.75" customHeight="1" thickBot="1" x14ac:dyDescent="0.25">
      <c r="A9" s="217"/>
      <c r="B9" s="220"/>
      <c r="C9" s="222"/>
      <c r="D9" s="257"/>
      <c r="E9" s="229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30"/>
      <c r="R9" s="229"/>
      <c r="S9" s="230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3"/>
    </row>
    <row r="10" spans="1:30" s="92" customFormat="1" ht="57.75" customHeight="1" thickBot="1" x14ac:dyDescent="0.25">
      <c r="A10" s="218"/>
      <c r="B10" s="221"/>
      <c r="C10" s="222"/>
      <c r="D10" s="258"/>
      <c r="E10" s="234" t="s">
        <v>312</v>
      </c>
      <c r="F10" s="234"/>
      <c r="G10" s="234"/>
      <c r="H10" s="234"/>
      <c r="I10" s="234"/>
      <c r="J10" s="234"/>
      <c r="K10" s="234"/>
      <c r="L10" s="234"/>
      <c r="M10" s="234"/>
      <c r="N10" s="234"/>
      <c r="O10" s="234"/>
      <c r="P10" s="234"/>
      <c r="Q10" s="234"/>
      <c r="R10" s="235" t="s">
        <v>313</v>
      </c>
      <c r="S10" s="234"/>
      <c r="T10" s="234"/>
      <c r="U10" s="234"/>
      <c r="V10" s="234"/>
      <c r="W10" s="234"/>
      <c r="X10" s="234"/>
      <c r="Y10" s="234"/>
      <c r="Z10" s="234"/>
      <c r="AA10" s="234"/>
      <c r="AB10" s="234"/>
      <c r="AC10" s="234"/>
      <c r="AD10" s="236"/>
    </row>
    <row r="11" spans="1:30" s="92" customFormat="1" ht="33" thickBot="1" x14ac:dyDescent="0.25">
      <c r="A11" s="101"/>
      <c r="B11" s="101"/>
      <c r="C11" s="222"/>
      <c r="D11" s="143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2" t="s">
        <v>16</v>
      </c>
      <c r="R11" s="102" t="s">
        <v>4</v>
      </c>
      <c r="S11" s="102" t="s">
        <v>5</v>
      </c>
      <c r="T11" s="102" t="s">
        <v>6</v>
      </c>
      <c r="U11" s="102" t="s">
        <v>7</v>
      </c>
      <c r="V11" s="102" t="s">
        <v>8</v>
      </c>
      <c r="W11" s="102" t="s">
        <v>9</v>
      </c>
      <c r="X11" s="102" t="s">
        <v>10</v>
      </c>
      <c r="Y11" s="102" t="s">
        <v>11</v>
      </c>
      <c r="Z11" s="102" t="s">
        <v>12</v>
      </c>
      <c r="AA11" s="102" t="s">
        <v>13</v>
      </c>
      <c r="AB11" s="102" t="s">
        <v>14</v>
      </c>
      <c r="AC11" s="102" t="s">
        <v>15</v>
      </c>
      <c r="AD11" s="102" t="s">
        <v>16</v>
      </c>
    </row>
    <row r="12" spans="1:30" ht="15" thickBot="1" x14ac:dyDescent="0.25">
      <c r="A12" s="1" t="s">
        <v>363</v>
      </c>
      <c r="B12" s="60" t="s">
        <v>364</v>
      </c>
      <c r="C12" s="163">
        <f>Metas!J40/D12</f>
        <v>0.97766497461928936</v>
      </c>
      <c r="D12" s="162">
        <f t="shared" ref="D12:D17" si="0">+Q12/AD12</f>
        <v>0.10228452751817238</v>
      </c>
      <c r="E12" s="55">
        <f>IFERROR(VLOOKUP($B12,[1]NUM6!$H$3:$M$138,2,FALSE),0)</f>
        <v>84</v>
      </c>
      <c r="F12" s="55">
        <f>IFERROR(VLOOKUP($B12,[1]NUM6!$H$3:$M$138,3,FALSE),0)</f>
        <v>93</v>
      </c>
      <c r="G12" s="55">
        <f>IFERROR(VLOOKUP($B12,[1]NUM6!$H$3:$M$138,4,FALSE),0)</f>
        <v>129</v>
      </c>
      <c r="H12" s="55">
        <f>IFERROR(VLOOKUP($B12,[1]NUM6!$H$3:$M$138,5,FALSE),0)</f>
        <v>88</v>
      </c>
      <c r="I12" s="55"/>
      <c r="J12" s="55"/>
      <c r="K12" s="55"/>
      <c r="L12" s="55"/>
      <c r="M12" s="55"/>
      <c r="N12" s="55"/>
      <c r="O12" s="55"/>
      <c r="P12" s="55"/>
      <c r="Q12" s="7">
        <f t="shared" ref="Q12:Q17" si="1">SUM(E12:P12)</f>
        <v>394</v>
      </c>
      <c r="R12" s="55">
        <f>VLOOKUP($B12,'[1]NUM 5 NUEVO '!$H$3:$M$162,2,FALSE)</f>
        <v>831</v>
      </c>
      <c r="S12" s="55">
        <f>VLOOKUP($B12,'[1]NUM 5 NUEVO '!$H$3:$M$162,3,FALSE)</f>
        <v>819</v>
      </c>
      <c r="T12" s="55">
        <f>VLOOKUP($B12,'[1]NUM 5 NUEVO '!$H$3:$M$162,4,FALSE)</f>
        <v>1054</v>
      </c>
      <c r="U12" s="55">
        <f>VLOOKUP($B12,'[1]NUM 5 NUEVO '!$H$3:$M$162,5,FALSE)</f>
        <v>1148</v>
      </c>
      <c r="V12" s="55"/>
      <c r="W12" s="55"/>
      <c r="X12" s="55"/>
      <c r="Y12" s="55"/>
      <c r="Z12" s="55"/>
      <c r="AA12" s="55"/>
      <c r="AB12" s="55"/>
      <c r="AC12" s="55"/>
      <c r="AD12" s="7">
        <f t="shared" ref="AD12:AD17" si="2">SUM(R12:AC12)</f>
        <v>3852</v>
      </c>
    </row>
    <row r="13" spans="1:30" ht="15" thickBot="1" x14ac:dyDescent="0.25">
      <c r="A13" s="1" t="s">
        <v>71</v>
      </c>
      <c r="B13" s="60" t="s">
        <v>365</v>
      </c>
      <c r="C13" s="163">
        <f>Metas!J41/D13</f>
        <v>0.96832412523020273</v>
      </c>
      <c r="D13" s="162">
        <f t="shared" si="0"/>
        <v>0.10327120578166603</v>
      </c>
      <c r="E13" s="55">
        <f>IFERROR(VLOOKUP($B13,[1]NUM6!$H$3:$M$138,2,FALSE),0)</f>
        <v>166</v>
      </c>
      <c r="F13" s="55">
        <f>IFERROR(VLOOKUP($B13,[1]NUM6!$H$3:$M$138,3,FALSE),0)</f>
        <v>147</v>
      </c>
      <c r="G13" s="55">
        <f>IFERROR(VLOOKUP($B13,[1]NUM6!$H$3:$M$138,4,FALSE),0)</f>
        <v>115</v>
      </c>
      <c r="H13" s="55">
        <f>IFERROR(VLOOKUP($B13,[1]NUM6!$H$3:$M$138,5,FALSE),0)</f>
        <v>115</v>
      </c>
      <c r="I13" s="55"/>
      <c r="J13" s="55"/>
      <c r="K13" s="55"/>
      <c r="L13" s="55"/>
      <c r="M13" s="55"/>
      <c r="N13" s="55"/>
      <c r="O13" s="55"/>
      <c r="P13" s="55"/>
      <c r="Q13" s="7">
        <f t="shared" si="1"/>
        <v>543</v>
      </c>
      <c r="R13" s="55">
        <f>VLOOKUP($B13,'[1]NUM 5 NUEVO '!$H$3:$M$162,2,FALSE)</f>
        <v>1547</v>
      </c>
      <c r="S13" s="55">
        <f>VLOOKUP($B13,'[1]NUM 5 NUEVO '!$H$3:$M$162,3,FALSE)</f>
        <v>1467</v>
      </c>
      <c r="T13" s="55">
        <f>VLOOKUP($B13,'[1]NUM 5 NUEVO '!$H$3:$M$162,4,FALSE)</f>
        <v>1080</v>
      </c>
      <c r="U13" s="55">
        <f>VLOOKUP($B13,'[1]NUM 5 NUEVO '!$H$3:$M$162,5,FALSE)</f>
        <v>1164</v>
      </c>
      <c r="V13" s="55"/>
      <c r="W13" s="55"/>
      <c r="X13" s="55"/>
      <c r="Y13" s="55"/>
      <c r="Z13" s="55"/>
      <c r="AA13" s="55"/>
      <c r="AB13" s="55"/>
      <c r="AC13" s="55"/>
      <c r="AD13" s="7">
        <f t="shared" si="2"/>
        <v>5258</v>
      </c>
    </row>
    <row r="14" spans="1:30" ht="22.5" customHeight="1" thickBot="1" x14ac:dyDescent="0.25">
      <c r="A14" s="1" t="s">
        <v>85</v>
      </c>
      <c r="B14" s="60" t="s">
        <v>366</v>
      </c>
      <c r="C14" s="163">
        <f>Metas!J42/D14</f>
        <v>0.64407039020658008</v>
      </c>
      <c r="D14" s="162">
        <f t="shared" si="0"/>
        <v>0.15526253266809217</v>
      </c>
      <c r="E14" s="55">
        <f>IFERROR(VLOOKUP($B14,[1]NUM6!$H$3:$M$138,2,FALSE),0)</f>
        <v>545</v>
      </c>
      <c r="F14" s="55">
        <f>IFERROR(VLOOKUP($B14,[1]NUM6!$H$3:$M$138,3,FALSE),0)</f>
        <v>429</v>
      </c>
      <c r="G14" s="55">
        <f>IFERROR(VLOOKUP($B14,[1]NUM6!$H$3:$M$138,4,FALSE),0)</f>
        <v>162</v>
      </c>
      <c r="H14" s="55">
        <f>IFERROR(VLOOKUP($B14,[1]NUM6!$H$3:$M$138,5,FALSE),0)</f>
        <v>171</v>
      </c>
      <c r="I14" s="55"/>
      <c r="J14" s="55"/>
      <c r="K14" s="55"/>
      <c r="L14" s="55"/>
      <c r="M14" s="55"/>
      <c r="N14" s="55"/>
      <c r="O14" s="55"/>
      <c r="P14" s="55"/>
      <c r="Q14" s="7">
        <f t="shared" si="1"/>
        <v>1307</v>
      </c>
      <c r="R14" s="55">
        <f>VLOOKUP($B14,'[1]NUM 5 NUEVO '!$H$3:$M$162,2,FALSE)</f>
        <v>2083</v>
      </c>
      <c r="S14" s="55">
        <f>VLOOKUP($B14,'[1]NUM 5 NUEVO '!$H$3:$M$162,3,FALSE)</f>
        <v>1746</v>
      </c>
      <c r="T14" s="55">
        <f>VLOOKUP($B14,'[1]NUM 5 NUEVO '!$H$3:$M$162,4,FALSE)</f>
        <v>2559</v>
      </c>
      <c r="U14" s="55">
        <f>VLOOKUP($B14,'[1]NUM 5 NUEVO '!$H$3:$M$162,5,FALSE)</f>
        <v>2030</v>
      </c>
      <c r="V14" s="55"/>
      <c r="W14" s="55"/>
      <c r="X14" s="55"/>
      <c r="Y14" s="55"/>
      <c r="Z14" s="55"/>
      <c r="AA14" s="55"/>
      <c r="AB14" s="55"/>
      <c r="AC14" s="55"/>
      <c r="AD14" s="7">
        <f t="shared" si="2"/>
        <v>8418</v>
      </c>
    </row>
    <row r="15" spans="1:30" ht="15" thickBot="1" x14ac:dyDescent="0.25">
      <c r="A15" s="1" t="s">
        <v>102</v>
      </c>
      <c r="B15" s="60" t="s">
        <v>367</v>
      </c>
      <c r="C15" s="163">
        <f>Metas!J43/D15</f>
        <v>2.0260981912144702</v>
      </c>
      <c r="D15" s="162">
        <f t="shared" si="0"/>
        <v>4.9355949496237728E-2</v>
      </c>
      <c r="E15" s="55">
        <f>IFERROR(VLOOKUP($B15,[1]NUM6!$H$3:$M$138,2,FALSE),0)</f>
        <v>131</v>
      </c>
      <c r="F15" s="55">
        <f>IFERROR(VLOOKUP($B15,[1]NUM6!$H$3:$M$138,3,FALSE),0)</f>
        <v>142</v>
      </c>
      <c r="G15" s="55">
        <f>IFERROR(VLOOKUP($B15,[1]NUM6!$H$3:$M$138,4,FALSE),0)</f>
        <v>14</v>
      </c>
      <c r="H15" s="55">
        <f>IFERROR(VLOOKUP($B15,[1]NUM6!$H$3:$M$138,5,FALSE),0)</f>
        <v>100</v>
      </c>
      <c r="I15" s="55"/>
      <c r="J15" s="55"/>
      <c r="K15" s="55"/>
      <c r="L15" s="55"/>
      <c r="M15" s="55"/>
      <c r="N15" s="55"/>
      <c r="O15" s="55"/>
      <c r="P15" s="55"/>
      <c r="Q15" s="7">
        <f t="shared" si="1"/>
        <v>387</v>
      </c>
      <c r="R15" s="55">
        <f>VLOOKUP($B15,'[1]NUM 5 NUEVO '!$H$3:$M$162,2,FALSE)</f>
        <v>1731</v>
      </c>
      <c r="S15" s="55">
        <f>VLOOKUP($B15,'[1]NUM 5 NUEVO '!$H$3:$M$162,3,FALSE)</f>
        <v>2006</v>
      </c>
      <c r="T15" s="55">
        <f>VLOOKUP($B15,'[1]NUM 5 NUEVO '!$H$3:$M$162,4,FALSE)</f>
        <v>2322</v>
      </c>
      <c r="U15" s="55">
        <f>VLOOKUP($B15,'[1]NUM 5 NUEVO '!$H$3:$M$162,5,FALSE)</f>
        <v>1782</v>
      </c>
      <c r="V15" s="55"/>
      <c r="W15" s="55"/>
      <c r="X15" s="55"/>
      <c r="Y15" s="55"/>
      <c r="Z15" s="55"/>
      <c r="AA15" s="55"/>
      <c r="AB15" s="55"/>
      <c r="AC15" s="55"/>
      <c r="AD15" s="7">
        <f t="shared" si="2"/>
        <v>7841</v>
      </c>
    </row>
    <row r="16" spans="1:30" ht="15" thickBot="1" x14ac:dyDescent="0.25">
      <c r="A16" s="1" t="s">
        <v>113</v>
      </c>
      <c r="B16" s="60" t="s">
        <v>368</v>
      </c>
      <c r="C16" s="163">
        <f>Metas!J44/D16</f>
        <v>0.99847512038523278</v>
      </c>
      <c r="D16" s="162">
        <f t="shared" si="0"/>
        <v>0.11016799292661361</v>
      </c>
      <c r="E16" s="55">
        <f>IFERROR(VLOOKUP($B16,[1]NUM6!$H$3:$M$138,2,FALSE),0)</f>
        <v>165</v>
      </c>
      <c r="F16" s="55">
        <f>IFERROR(VLOOKUP($B16,[1]NUM6!$H$3:$M$138,3,FALSE),0)</f>
        <v>173</v>
      </c>
      <c r="G16" s="55">
        <f>IFERROR(VLOOKUP($B16,[1]NUM6!$H$3:$M$138,4,FALSE),0)</f>
        <v>175</v>
      </c>
      <c r="H16" s="55">
        <f>IFERROR(VLOOKUP($B16,[1]NUM6!$H$3:$M$138,5,FALSE),0)</f>
        <v>110</v>
      </c>
      <c r="I16" s="55"/>
      <c r="J16" s="55"/>
      <c r="K16" s="55"/>
      <c r="L16" s="55"/>
      <c r="M16" s="55"/>
      <c r="N16" s="55"/>
      <c r="O16" s="55"/>
      <c r="P16" s="55"/>
      <c r="Q16" s="7">
        <f t="shared" si="1"/>
        <v>623</v>
      </c>
      <c r="R16" s="55">
        <f>VLOOKUP($B16,'[1]NUM 5 NUEVO '!$H$3:$M$162,2,FALSE)</f>
        <v>1566</v>
      </c>
      <c r="S16" s="55">
        <f>VLOOKUP($B16,'[1]NUM 5 NUEVO '!$H$3:$M$162,3,FALSE)</f>
        <v>1451</v>
      </c>
      <c r="T16" s="55">
        <f>VLOOKUP($B16,'[1]NUM 5 NUEVO '!$H$3:$M$162,4,FALSE)</f>
        <v>1331</v>
      </c>
      <c r="U16" s="55">
        <f>VLOOKUP($B16,'[1]NUM 5 NUEVO '!$H$3:$M$162,5,FALSE)</f>
        <v>1307</v>
      </c>
      <c r="V16" s="55"/>
      <c r="W16" s="55"/>
      <c r="X16" s="55"/>
      <c r="Y16" s="55"/>
      <c r="Z16" s="55"/>
      <c r="AA16" s="55"/>
      <c r="AB16" s="55"/>
      <c r="AC16" s="55"/>
      <c r="AD16" s="7">
        <f t="shared" si="2"/>
        <v>5655</v>
      </c>
    </row>
    <row r="17" spans="1:30" ht="15" thickBot="1" x14ac:dyDescent="0.25">
      <c r="A17" s="1" t="s">
        <v>143</v>
      </c>
      <c r="B17" s="60" t="s">
        <v>369</v>
      </c>
      <c r="C17" s="163">
        <f>Metas!J45/D17</f>
        <v>2.7290476190476194</v>
      </c>
      <c r="D17" s="162">
        <f t="shared" si="0"/>
        <v>3.6642819752224741E-2</v>
      </c>
      <c r="E17" s="55">
        <f>IFERROR(VLOOKUP($B17,[1]NUM6!$H$3:$M$138,2,FALSE),0)</f>
        <v>76</v>
      </c>
      <c r="F17" s="55">
        <f>IFERROR(VLOOKUP($B17,[1]NUM6!$H$3:$M$138,3,FALSE),0)</f>
        <v>48</v>
      </c>
      <c r="G17" s="55">
        <f>IFERROR(VLOOKUP($B17,[1]NUM6!$H$3:$M$138,4,FALSE),0)</f>
        <v>44</v>
      </c>
      <c r="H17" s="55">
        <f>IFERROR(VLOOKUP($B17,[1]NUM6!$H$3:$M$138,5,FALSE),0)</f>
        <v>42</v>
      </c>
      <c r="I17" s="55"/>
      <c r="J17" s="55"/>
      <c r="K17" s="55"/>
      <c r="L17" s="55"/>
      <c r="M17" s="55"/>
      <c r="N17" s="55"/>
      <c r="O17" s="55"/>
      <c r="P17" s="55"/>
      <c r="Q17" s="7">
        <f t="shared" si="1"/>
        <v>210</v>
      </c>
      <c r="R17" s="55">
        <f>VLOOKUP($B17,'[1]NUM 5 NUEVO '!$H$3:$M$162,2,FALSE)</f>
        <v>1884</v>
      </c>
      <c r="S17" s="55">
        <f>VLOOKUP($B17,'[1]NUM 5 NUEVO '!$H$3:$M$162,3,FALSE)</f>
        <v>1511</v>
      </c>
      <c r="T17" s="55">
        <f>VLOOKUP($B17,'[1]NUM 5 NUEVO '!$H$3:$M$162,4,FALSE)</f>
        <v>1154</v>
      </c>
      <c r="U17" s="55">
        <f>VLOOKUP($B17,'[1]NUM 5 NUEVO '!$H$3:$M$162,5,FALSE)</f>
        <v>1182</v>
      </c>
      <c r="V17" s="55"/>
      <c r="W17" s="55"/>
      <c r="X17" s="55"/>
      <c r="Y17" s="55"/>
      <c r="Z17" s="55"/>
      <c r="AA17" s="55"/>
      <c r="AB17" s="55"/>
      <c r="AC17" s="55"/>
      <c r="AD17" s="7">
        <f t="shared" si="2"/>
        <v>5731</v>
      </c>
    </row>
    <row r="18" spans="1:30" x14ac:dyDescent="0.2">
      <c r="B18" s="73" t="s">
        <v>391</v>
      </c>
      <c r="C18" s="52"/>
      <c r="D18" s="144"/>
      <c r="E18" s="69">
        <f>SUM(E12:E17)</f>
        <v>1167</v>
      </c>
      <c r="F18" s="69">
        <f t="shared" ref="F18:P18" si="3">SUM(F12:F17)</f>
        <v>1032</v>
      </c>
      <c r="G18" s="69">
        <f t="shared" si="3"/>
        <v>639</v>
      </c>
      <c r="H18" s="69">
        <f t="shared" si="3"/>
        <v>626</v>
      </c>
      <c r="I18" s="69">
        <f t="shared" si="3"/>
        <v>0</v>
      </c>
      <c r="J18" s="69">
        <f t="shared" si="3"/>
        <v>0</v>
      </c>
      <c r="K18" s="69">
        <f t="shared" si="3"/>
        <v>0</v>
      </c>
      <c r="L18" s="69">
        <f t="shared" si="3"/>
        <v>0</v>
      </c>
      <c r="M18" s="69">
        <f t="shared" si="3"/>
        <v>0</v>
      </c>
      <c r="N18" s="69">
        <f t="shared" si="3"/>
        <v>0</v>
      </c>
      <c r="O18" s="69">
        <f t="shared" si="3"/>
        <v>0</v>
      </c>
      <c r="P18" s="69">
        <f t="shared" si="3"/>
        <v>0</v>
      </c>
      <c r="Q18" s="69">
        <f>SUM(Q12:Q17)</f>
        <v>3464</v>
      </c>
      <c r="R18" s="69">
        <f>SUM(R12:R17)</f>
        <v>9642</v>
      </c>
      <c r="S18" s="69">
        <f t="shared" ref="S18" si="4">SUM(S12:S17)</f>
        <v>9000</v>
      </c>
      <c r="T18" s="69">
        <f t="shared" ref="T18" si="5">SUM(T12:T17)</f>
        <v>9500</v>
      </c>
      <c r="U18" s="69">
        <f t="shared" ref="U18" si="6">SUM(U12:U17)</f>
        <v>8613</v>
      </c>
      <c r="V18" s="69">
        <f t="shared" ref="V18" si="7">SUM(V12:V17)</f>
        <v>0</v>
      </c>
      <c r="W18" s="69">
        <f t="shared" ref="W18" si="8">SUM(W12:W17)</f>
        <v>0</v>
      </c>
      <c r="X18" s="69">
        <f t="shared" ref="X18" si="9">SUM(X12:X17)</f>
        <v>0</v>
      </c>
      <c r="Y18" s="69">
        <f t="shared" ref="Y18" si="10">SUM(Y12:Y17)</f>
        <v>0</v>
      </c>
      <c r="Z18" s="69">
        <f t="shared" ref="Z18" si="11">SUM(Z12:Z17)</f>
        <v>0</v>
      </c>
      <c r="AA18" s="69">
        <f t="shared" ref="AA18" si="12">SUM(AA12:AA17)</f>
        <v>0</v>
      </c>
      <c r="AB18" s="69">
        <f t="shared" ref="AB18" si="13">SUM(AB12:AB17)</f>
        <v>0</v>
      </c>
      <c r="AC18" s="69">
        <f t="shared" ref="AC18" si="14">SUM(AC12:AC17)</f>
        <v>0</v>
      </c>
      <c r="AD18" s="69">
        <f>SUM(AD12:AD17)</f>
        <v>36755</v>
      </c>
    </row>
    <row r="19" spans="1:30" x14ac:dyDescent="0.2">
      <c r="C19" s="53"/>
    </row>
  </sheetData>
  <mergeCells count="9"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52.140625" style="62" bestFit="1" customWidth="1"/>
    <col min="3" max="3" width="14.42578125" style="46" customWidth="1"/>
    <col min="4" max="4" width="12.7109375" style="46" bestFit="1" customWidth="1"/>
    <col min="5" max="5" width="11.7109375" style="54" bestFit="1" customWidth="1"/>
    <col min="6" max="7" width="10.85546875" style="54" bestFit="1" customWidth="1"/>
    <col min="8" max="8" width="9.7109375" style="54" bestFit="1" customWidth="1"/>
    <col min="9" max="9" width="10.28515625" style="54" bestFit="1" customWidth="1"/>
    <col min="10" max="10" width="9.7109375" style="54" bestFit="1" customWidth="1"/>
    <col min="11" max="11" width="11.85546875" style="54" customWidth="1"/>
    <col min="12" max="13" width="10.28515625" style="54" bestFit="1" customWidth="1"/>
    <col min="14" max="14" width="10.85546875" style="54" customWidth="1"/>
    <col min="15" max="15" width="9.7109375" style="54" bestFit="1" customWidth="1"/>
    <col min="16" max="16" width="10.28515625" style="54" bestFit="1" customWidth="1"/>
    <col min="17" max="17" width="11.7109375" style="54" bestFit="1" customWidth="1"/>
    <col min="18" max="18" width="14.140625" style="46" customWidth="1"/>
    <col min="19" max="19" width="15.7109375" style="46" customWidth="1"/>
    <col min="20" max="16384" width="11.42578125" style="46"/>
  </cols>
  <sheetData>
    <row r="1" spans="1:20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40" t="s">
        <v>269</v>
      </c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2"/>
    </row>
    <row r="2" spans="1:20" s="92" customFormat="1" ht="15" customHeight="1" thickTop="1" x14ac:dyDescent="0.2">
      <c r="A2" s="217"/>
      <c r="B2" s="220"/>
      <c r="C2" s="222"/>
      <c r="D2" s="238"/>
      <c r="E2" s="227" t="s">
        <v>2</v>
      </c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43" t="s">
        <v>3</v>
      </c>
      <c r="S2" s="244"/>
    </row>
    <row r="3" spans="1:20" s="92" customFormat="1" ht="15" customHeight="1" x14ac:dyDescent="0.2">
      <c r="A3" s="217"/>
      <c r="B3" s="220"/>
      <c r="C3" s="222"/>
      <c r="D3" s="238"/>
      <c r="E3" s="227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43"/>
      <c r="S3" s="244"/>
    </row>
    <row r="4" spans="1:20" s="92" customFormat="1" ht="15" customHeight="1" x14ac:dyDescent="0.2">
      <c r="A4" s="217"/>
      <c r="B4" s="220"/>
      <c r="C4" s="222"/>
      <c r="D4" s="238"/>
      <c r="E4" s="227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43"/>
      <c r="S4" s="244"/>
    </row>
    <row r="5" spans="1:20" s="92" customFormat="1" ht="15" customHeight="1" x14ac:dyDescent="0.2">
      <c r="A5" s="217"/>
      <c r="B5" s="220"/>
      <c r="C5" s="222"/>
      <c r="D5" s="238"/>
      <c r="E5" s="227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43"/>
      <c r="S5" s="244"/>
    </row>
    <row r="6" spans="1:20" s="92" customFormat="1" ht="15" customHeight="1" x14ac:dyDescent="0.2">
      <c r="A6" s="217"/>
      <c r="B6" s="220"/>
      <c r="C6" s="222"/>
      <c r="D6" s="238"/>
      <c r="E6" s="227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43"/>
      <c r="S6" s="244"/>
    </row>
    <row r="7" spans="1:20" s="92" customFormat="1" ht="15" customHeight="1" x14ac:dyDescent="0.2">
      <c r="A7" s="217"/>
      <c r="B7" s="220"/>
      <c r="C7" s="222"/>
      <c r="D7" s="238"/>
      <c r="E7" s="227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43"/>
      <c r="S7" s="244"/>
    </row>
    <row r="8" spans="1:20" s="92" customFormat="1" ht="15" customHeight="1" x14ac:dyDescent="0.2">
      <c r="A8" s="217"/>
      <c r="B8" s="220"/>
      <c r="C8" s="222"/>
      <c r="D8" s="238"/>
      <c r="E8" s="227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43"/>
      <c r="S8" s="244"/>
    </row>
    <row r="9" spans="1:20" s="92" customFormat="1" ht="15.75" customHeight="1" thickBot="1" x14ac:dyDescent="0.25">
      <c r="A9" s="217"/>
      <c r="B9" s="220"/>
      <c r="C9" s="222"/>
      <c r="D9" s="238"/>
      <c r="E9" s="229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30"/>
      <c r="R9" s="245"/>
      <c r="S9" s="246"/>
    </row>
    <row r="10" spans="1:20" s="92" customFormat="1" ht="57.75" customHeight="1" thickTop="1" thickBot="1" x14ac:dyDescent="0.25">
      <c r="A10" s="218"/>
      <c r="B10" s="221"/>
      <c r="C10" s="222"/>
      <c r="D10" s="239"/>
      <c r="E10" s="234" t="s">
        <v>32</v>
      </c>
      <c r="F10" s="234"/>
      <c r="G10" s="234"/>
      <c r="H10" s="234"/>
      <c r="I10" s="234"/>
      <c r="J10" s="234"/>
      <c r="K10" s="234"/>
      <c r="L10" s="234"/>
      <c r="M10" s="234"/>
      <c r="N10" s="234"/>
      <c r="O10" s="234"/>
      <c r="P10" s="234"/>
      <c r="Q10" s="234"/>
      <c r="R10" s="247" t="s">
        <v>378</v>
      </c>
      <c r="S10" s="248"/>
    </row>
    <row r="11" spans="1:20" s="92" customFormat="1" ht="15" thickBot="1" x14ac:dyDescent="0.25">
      <c r="A11" s="101"/>
      <c r="B11" s="101"/>
      <c r="C11" s="222"/>
      <c r="D11" s="95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3" t="s">
        <v>16</v>
      </c>
      <c r="R11" s="249"/>
      <c r="S11" s="250"/>
    </row>
    <row r="12" spans="1:20" ht="15" customHeight="1" thickBot="1" x14ac:dyDescent="0.25">
      <c r="A12" s="1" t="s">
        <v>363</v>
      </c>
      <c r="B12" s="60" t="s">
        <v>364</v>
      </c>
      <c r="C12" s="163">
        <f>+D12/Metas!K40</f>
        <v>1.1614971862321686</v>
      </c>
      <c r="D12" s="162">
        <f t="shared" ref="D12:D17" si="0">+Q12/R12</f>
        <v>0.12544169611307421</v>
      </c>
      <c r="E12" s="64">
        <f>IFERROR(VLOOKUP($B12,[1]NUM7!$H$3:$M$147,2,FALSE),0)</f>
        <v>85</v>
      </c>
      <c r="F12" s="64">
        <f>IFERROR(VLOOKUP($B12,[1]NUM7!$H$3:$M$147,3,FALSE),0)</f>
        <v>57</v>
      </c>
      <c r="G12" s="64">
        <f>IFERROR(VLOOKUP($B12,[1]NUM7!$H$3:$M$147,4,FALSE),0)</f>
        <v>68</v>
      </c>
      <c r="H12" s="54">
        <f>IFERROR(VLOOKUP($B12,[1]NUM7!$H$3:$M$147,5,FALSE),0)</f>
        <v>74</v>
      </c>
      <c r="Q12" s="7">
        <f t="shared" ref="Q12:Q17" si="1">SUM(E12:P12)</f>
        <v>284</v>
      </c>
      <c r="R12" s="252">
        <v>2264</v>
      </c>
      <c r="S12" s="253"/>
      <c r="T12" s="56"/>
    </row>
    <row r="13" spans="1:20" s="48" customFormat="1" ht="15" customHeight="1" thickBot="1" x14ac:dyDescent="0.25">
      <c r="A13" s="1" t="s">
        <v>71</v>
      </c>
      <c r="B13" s="60" t="s">
        <v>365</v>
      </c>
      <c r="C13" s="163">
        <f>+D13/Metas!K41</f>
        <v>1.088992464172148</v>
      </c>
      <c r="D13" s="162">
        <f t="shared" si="0"/>
        <v>3.5936751317680884E-2</v>
      </c>
      <c r="E13" s="64">
        <f>IFERROR(VLOOKUP($B13,[1]NUM7!$H$3:$M$147,2,FALSE),0)</f>
        <v>44</v>
      </c>
      <c r="F13" s="64">
        <f>IFERROR(VLOOKUP($B13,[1]NUM7!$H$3:$M$147,3,FALSE),0)</f>
        <v>32</v>
      </c>
      <c r="G13" s="64">
        <f>IFERROR(VLOOKUP($B13,[1]NUM7!$H$3:$M$147,4,FALSE),0)</f>
        <v>37</v>
      </c>
      <c r="H13" s="54">
        <f>IFERROR(VLOOKUP($B13,[1]NUM7!$H$3:$M$147,5,FALSE),0)</f>
        <v>37</v>
      </c>
      <c r="I13" s="54"/>
      <c r="J13" s="54"/>
      <c r="K13" s="54"/>
      <c r="L13" s="54"/>
      <c r="M13" s="54"/>
      <c r="N13" s="54"/>
      <c r="O13" s="54"/>
      <c r="P13" s="54"/>
      <c r="Q13" s="7">
        <f t="shared" si="1"/>
        <v>150</v>
      </c>
      <c r="R13" s="254">
        <v>4174</v>
      </c>
      <c r="S13" s="255"/>
    </row>
    <row r="14" spans="1:20" s="48" customFormat="1" ht="15" thickBot="1" x14ac:dyDescent="0.25">
      <c r="A14" s="1" t="s">
        <v>85</v>
      </c>
      <c r="B14" s="60" t="s">
        <v>366</v>
      </c>
      <c r="C14" s="163">
        <f>+D14/Metas!K42</f>
        <v>1.9719724664888187</v>
      </c>
      <c r="D14" s="162">
        <f t="shared" si="0"/>
        <v>8.5780802292263605E-2</v>
      </c>
      <c r="E14" s="64">
        <f>IFERROR(VLOOKUP($B14,[1]NUM7!$H$3:$M$147,2,FALSE),0)</f>
        <v>129</v>
      </c>
      <c r="F14" s="64">
        <f>IFERROR(VLOOKUP($B14,[1]NUM7!$H$3:$M$147,3,FALSE),0)</f>
        <v>162</v>
      </c>
      <c r="G14" s="64">
        <f>IFERROR(VLOOKUP($B14,[1]NUM7!$H$3:$M$147,4,FALSE),0)</f>
        <v>109</v>
      </c>
      <c r="H14" s="54">
        <f>IFERROR(VLOOKUP($B14,[1]NUM7!$H$3:$M$147,5,FALSE),0)</f>
        <v>79</v>
      </c>
      <c r="I14" s="54"/>
      <c r="J14" s="54"/>
      <c r="K14" s="54"/>
      <c r="L14" s="54"/>
      <c r="M14" s="54"/>
      <c r="N14" s="54"/>
      <c r="O14" s="54"/>
      <c r="P14" s="54"/>
      <c r="Q14" s="7">
        <f t="shared" si="1"/>
        <v>479</v>
      </c>
      <c r="R14" s="254">
        <v>5584</v>
      </c>
      <c r="S14" s="255"/>
    </row>
    <row r="15" spans="1:20" s="48" customFormat="1" ht="15" thickBot="1" x14ac:dyDescent="0.25">
      <c r="A15" s="1" t="s">
        <v>102</v>
      </c>
      <c r="B15" s="60" t="s">
        <v>367</v>
      </c>
      <c r="C15" s="163">
        <f>+D15/Metas!K43</f>
        <v>3.2405193937876127</v>
      </c>
      <c r="D15" s="162">
        <f t="shared" si="0"/>
        <v>0.10693713999499123</v>
      </c>
      <c r="E15" s="64">
        <f>IFERROR(VLOOKUP($B15,[1]NUM7!$H$3:$M$147,2,FALSE),0)</f>
        <v>81</v>
      </c>
      <c r="F15" s="64">
        <f>IFERROR(VLOOKUP($B15,[1]NUM7!$H$3:$M$147,3,FALSE),0)</f>
        <v>92</v>
      </c>
      <c r="G15" s="64">
        <f>IFERROR(VLOOKUP($B15,[1]NUM7!$H$3:$M$147,4,FALSE),0)</f>
        <v>164</v>
      </c>
      <c r="H15" s="54">
        <f>IFERROR(VLOOKUP($B15,[1]NUM7!$H$3:$M$147,5,FALSE),0)</f>
        <v>90</v>
      </c>
      <c r="I15" s="54"/>
      <c r="J15" s="54"/>
      <c r="K15" s="54"/>
      <c r="L15" s="54"/>
      <c r="M15" s="54"/>
      <c r="N15" s="54"/>
      <c r="O15" s="54"/>
      <c r="P15" s="54"/>
      <c r="Q15" s="7">
        <f t="shared" si="1"/>
        <v>427</v>
      </c>
      <c r="R15" s="252">
        <v>3993</v>
      </c>
      <c r="S15" s="253"/>
    </row>
    <row r="16" spans="1:20" s="48" customFormat="1" ht="15" thickBot="1" x14ac:dyDescent="0.25">
      <c r="A16" s="1" t="s">
        <v>113</v>
      </c>
      <c r="B16" s="60" t="s">
        <v>368</v>
      </c>
      <c r="C16" s="163">
        <f>+D16/Metas!K44</f>
        <v>0.2143721193746459</v>
      </c>
      <c r="D16" s="162">
        <f t="shared" si="0"/>
        <v>7.0742799393633147E-3</v>
      </c>
      <c r="E16" s="64">
        <f>IFERROR(VLOOKUP($B16,[1]NUM7!$H$3:$M$147,2,FALSE),0)</f>
        <v>7</v>
      </c>
      <c r="F16" s="64">
        <f>IFERROR(VLOOKUP($B16,[1]NUM7!$H$3:$M$147,3,FALSE),0)</f>
        <v>7</v>
      </c>
      <c r="G16" s="64">
        <f>IFERROR(VLOOKUP($B16,[1]NUM7!$H$3:$M$147,4,FALSE),0)</f>
        <v>10</v>
      </c>
      <c r="H16" s="54">
        <f>IFERROR(VLOOKUP($B16,[1]NUM7!$H$3:$M$147,5,FALSE),0)</f>
        <v>4</v>
      </c>
      <c r="I16" s="54"/>
      <c r="J16" s="54"/>
      <c r="K16" s="54"/>
      <c r="L16" s="54"/>
      <c r="M16" s="54"/>
      <c r="N16" s="54"/>
      <c r="O16" s="54"/>
      <c r="P16" s="54"/>
      <c r="Q16" s="7">
        <f t="shared" si="1"/>
        <v>28</v>
      </c>
      <c r="R16" s="252">
        <v>3958</v>
      </c>
      <c r="S16" s="253"/>
    </row>
    <row r="17" spans="1:19" s="48" customFormat="1" ht="15" thickBot="1" x14ac:dyDescent="0.25">
      <c r="A17" s="1" t="s">
        <v>143</v>
      </c>
      <c r="B17" s="60" t="s">
        <v>369</v>
      </c>
      <c r="C17" s="163">
        <f>+D17/Metas!K45</f>
        <v>2.9025681199594242</v>
      </c>
      <c r="D17" s="162">
        <f t="shared" si="0"/>
        <v>0.20027720027720028</v>
      </c>
      <c r="E17" s="64">
        <f>IFERROR(VLOOKUP($B17,[1]NUM7!$H$3:$M$147,2,FALSE),0)</f>
        <v>62</v>
      </c>
      <c r="F17" s="64">
        <f>IFERROR(VLOOKUP($B17,[1]NUM7!$H$3:$M$147,3,FALSE),0)</f>
        <v>75</v>
      </c>
      <c r="G17" s="64">
        <f>IFERROR(VLOOKUP($B17,[1]NUM7!$H$3:$M$147,4,FALSE),0)</f>
        <v>94</v>
      </c>
      <c r="H17" s="54">
        <f>IFERROR(VLOOKUP($B17,[1]NUM7!$H$3:$M$147,5,FALSE),0)</f>
        <v>58</v>
      </c>
      <c r="I17" s="54"/>
      <c r="J17" s="54"/>
      <c r="K17" s="54"/>
      <c r="L17" s="54"/>
      <c r="M17" s="54"/>
      <c r="N17" s="54"/>
      <c r="O17" s="54"/>
      <c r="P17" s="54"/>
      <c r="Q17" s="7">
        <f t="shared" si="1"/>
        <v>289</v>
      </c>
      <c r="R17" s="252">
        <v>1443</v>
      </c>
      <c r="S17" s="253"/>
    </row>
    <row r="18" spans="1:19" x14ac:dyDescent="0.2">
      <c r="B18" s="73" t="s">
        <v>391</v>
      </c>
      <c r="C18" s="52"/>
      <c r="D18" s="89"/>
      <c r="E18" s="164">
        <f>SUM(E12:E17)</f>
        <v>408</v>
      </c>
      <c r="F18" s="164">
        <f t="shared" ref="F18:P18" si="2">SUM(F12:F17)</f>
        <v>425</v>
      </c>
      <c r="G18" s="164">
        <f t="shared" si="2"/>
        <v>482</v>
      </c>
      <c r="H18" s="164">
        <f t="shared" si="2"/>
        <v>342</v>
      </c>
      <c r="I18" s="164">
        <f t="shared" si="2"/>
        <v>0</v>
      </c>
      <c r="J18" s="164">
        <f t="shared" si="2"/>
        <v>0</v>
      </c>
      <c r="K18" s="164">
        <f t="shared" si="2"/>
        <v>0</v>
      </c>
      <c r="L18" s="164">
        <f t="shared" si="2"/>
        <v>0</v>
      </c>
      <c r="M18" s="164">
        <f t="shared" si="2"/>
        <v>0</v>
      </c>
      <c r="N18" s="164">
        <f t="shared" si="2"/>
        <v>0</v>
      </c>
      <c r="O18" s="164">
        <f t="shared" si="2"/>
        <v>0</v>
      </c>
      <c r="P18" s="164">
        <f t="shared" si="2"/>
        <v>0</v>
      </c>
      <c r="Q18" s="164">
        <f>SUM(Q12:Q17)</f>
        <v>1657</v>
      </c>
      <c r="R18" s="251">
        <f>SUM(R12:S17)</f>
        <v>21416</v>
      </c>
      <c r="S18" s="251"/>
    </row>
    <row r="19" spans="1:19" x14ac:dyDescent="0.2">
      <c r="C19" s="53"/>
      <c r="D19" s="57"/>
    </row>
  </sheetData>
  <mergeCells count="16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R17:S17"/>
    <mergeCell ref="R18:S18"/>
    <mergeCell ref="R12:S12"/>
    <mergeCell ref="R13:S13"/>
    <mergeCell ref="R14:S14"/>
    <mergeCell ref="R16:S16"/>
    <mergeCell ref="R15:S1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31.5703125" style="46" bestFit="1" customWidth="1"/>
    <col min="2" max="2" width="50.28515625" style="62" bestFit="1" customWidth="1"/>
    <col min="3" max="3" width="14.42578125" style="46" customWidth="1"/>
    <col min="4" max="4" width="11.42578125" style="46" bestFit="1" customWidth="1"/>
    <col min="5" max="5" width="7.28515625" style="46" customWidth="1"/>
    <col min="6" max="6" width="9.28515625" style="46" customWidth="1"/>
    <col min="7" max="11" width="8.42578125" style="46" bestFit="1" customWidth="1"/>
    <col min="12" max="12" width="8.85546875" style="46" customWidth="1"/>
    <col min="13" max="14" width="9.140625" style="46" customWidth="1"/>
    <col min="15" max="15" width="9.28515625" style="46" customWidth="1"/>
    <col min="16" max="16" width="8.42578125" style="90" bestFit="1" customWidth="1"/>
    <col min="17" max="17" width="10.42578125" style="46" customWidth="1"/>
    <col min="18" max="18" width="22.7109375" style="46" customWidth="1"/>
    <col min="19" max="20" width="12.42578125" style="54" bestFit="1" customWidth="1"/>
    <col min="21" max="24" width="9.7109375" style="46" bestFit="1" customWidth="1"/>
    <col min="25" max="25" width="14.140625" style="46" customWidth="1"/>
    <col min="26" max="26" width="6.42578125" style="46" customWidth="1"/>
    <col min="27" max="27" width="8.5703125" style="46" bestFit="1" customWidth="1"/>
    <col min="28" max="28" width="7" style="46" bestFit="1" customWidth="1"/>
    <col min="29" max="29" width="6.140625" style="46" bestFit="1" customWidth="1"/>
    <col min="30" max="32" width="7.140625" style="46" bestFit="1" customWidth="1"/>
    <col min="33" max="33" width="9.28515625" style="46" customWidth="1"/>
    <col min="34" max="34" width="7.5703125" style="46" customWidth="1"/>
    <col min="35" max="35" width="8.7109375" style="46" customWidth="1"/>
    <col min="36" max="36" width="8" style="46" customWidth="1"/>
    <col min="37" max="37" width="7.140625" style="46" bestFit="1" customWidth="1"/>
    <col min="38" max="38" width="8.5703125" style="46" bestFit="1" customWidth="1"/>
    <col min="39" max="39" width="7.140625" style="46" bestFit="1" customWidth="1"/>
    <col min="40" max="40" width="8.7109375" style="46" customWidth="1"/>
    <col min="41" max="41" width="8.140625" style="46" customWidth="1"/>
    <col min="42" max="43" width="7.140625" style="46" bestFit="1" customWidth="1"/>
    <col min="44" max="44" width="7.5703125" style="46" bestFit="1" customWidth="1"/>
    <col min="45" max="45" width="7.140625" style="46" bestFit="1" customWidth="1"/>
    <col min="46" max="46" width="8.42578125" style="46" customWidth="1"/>
    <col min="47" max="47" width="7.42578125" style="46" customWidth="1"/>
    <col min="48" max="48" width="8" style="46" customWidth="1"/>
    <col min="49" max="49" width="7.5703125" style="46" customWidth="1"/>
    <col min="50" max="50" width="7.140625" style="46" bestFit="1" customWidth="1"/>
    <col min="51" max="51" width="8.5703125" style="46" bestFit="1" customWidth="1"/>
    <col min="52" max="16384" width="11.42578125" style="46"/>
  </cols>
  <sheetData>
    <row r="1" spans="1:51" s="92" customFormat="1" ht="73.5" customHeight="1" thickTop="1" thickBot="1" x14ac:dyDescent="0.25">
      <c r="A1" s="216" t="s">
        <v>0</v>
      </c>
      <c r="B1" s="262" t="s">
        <v>1</v>
      </c>
      <c r="C1" s="219" t="s">
        <v>187</v>
      </c>
      <c r="D1" s="248" t="s">
        <v>184</v>
      </c>
      <c r="E1" s="272" t="s">
        <v>270</v>
      </c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  <c r="X1" s="272"/>
      <c r="Y1" s="272"/>
      <c r="Z1" s="272"/>
      <c r="AA1" s="272"/>
      <c r="AB1" s="272"/>
      <c r="AC1" s="272"/>
      <c r="AD1" s="272"/>
      <c r="AE1" s="272"/>
      <c r="AF1" s="272"/>
      <c r="AG1" s="272"/>
      <c r="AH1" s="272"/>
      <c r="AI1" s="272"/>
      <c r="AJ1" s="272"/>
      <c r="AK1" s="272"/>
      <c r="AL1" s="272"/>
      <c r="AM1" s="272"/>
      <c r="AN1" s="272"/>
      <c r="AO1" s="272"/>
      <c r="AP1" s="272"/>
      <c r="AQ1" s="272"/>
      <c r="AR1" s="272"/>
      <c r="AS1" s="272"/>
      <c r="AT1" s="272"/>
      <c r="AU1" s="272"/>
      <c r="AV1" s="272"/>
      <c r="AW1" s="272"/>
      <c r="AX1" s="272"/>
      <c r="AY1" s="272"/>
    </row>
    <row r="2" spans="1:51" s="92" customFormat="1" ht="15" customHeight="1" x14ac:dyDescent="0.2">
      <c r="A2" s="217"/>
      <c r="B2" s="220"/>
      <c r="C2" s="222"/>
      <c r="D2" s="273"/>
      <c r="E2" s="263" t="s">
        <v>2</v>
      </c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6" t="s">
        <v>3</v>
      </c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7"/>
    </row>
    <row r="3" spans="1:51" s="92" customFormat="1" ht="15" customHeight="1" x14ac:dyDescent="0.2">
      <c r="A3" s="217"/>
      <c r="B3" s="220"/>
      <c r="C3" s="222"/>
      <c r="D3" s="273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8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s="92" customFormat="1" ht="15" customHeight="1" x14ac:dyDescent="0.2">
      <c r="A4" s="217"/>
      <c r="B4" s="220"/>
      <c r="C4" s="222"/>
      <c r="D4" s="273"/>
      <c r="E4" s="264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8"/>
      <c r="S4" s="264"/>
      <c r="T4" s="264"/>
      <c r="U4" s="264"/>
      <c r="V4" s="264"/>
      <c r="W4" s="264"/>
      <c r="X4" s="264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9"/>
    </row>
    <row r="5" spans="1:51" s="92" customFormat="1" ht="15" customHeight="1" x14ac:dyDescent="0.2">
      <c r="A5" s="217"/>
      <c r="B5" s="220"/>
      <c r="C5" s="222"/>
      <c r="D5" s="273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8"/>
      <c r="S5" s="264"/>
      <c r="T5" s="264"/>
      <c r="U5" s="264"/>
      <c r="V5" s="264"/>
      <c r="W5" s="264"/>
      <c r="X5" s="264"/>
      <c r="Y5" s="264"/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/>
      <c r="AO5" s="264"/>
      <c r="AP5" s="264"/>
      <c r="AQ5" s="264"/>
      <c r="AR5" s="264"/>
      <c r="AS5" s="264"/>
      <c r="AT5" s="264"/>
      <c r="AU5" s="264"/>
      <c r="AV5" s="264"/>
      <c r="AW5" s="264"/>
      <c r="AX5" s="264"/>
      <c r="AY5" s="269"/>
    </row>
    <row r="6" spans="1:51" s="92" customFormat="1" ht="15" customHeight="1" x14ac:dyDescent="0.2">
      <c r="A6" s="217"/>
      <c r="B6" s="220"/>
      <c r="C6" s="222"/>
      <c r="D6" s="273"/>
      <c r="E6" s="264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8"/>
      <c r="S6" s="264"/>
      <c r="T6" s="264"/>
      <c r="U6" s="264"/>
      <c r="V6" s="264"/>
      <c r="W6" s="264"/>
      <c r="X6" s="264"/>
      <c r="Y6" s="264"/>
      <c r="Z6" s="264"/>
      <c r="AA6" s="264"/>
      <c r="AB6" s="264"/>
      <c r="AC6" s="264"/>
      <c r="AD6" s="264"/>
      <c r="AE6" s="264"/>
      <c r="AF6" s="264"/>
      <c r="AG6" s="264"/>
      <c r="AH6" s="264"/>
      <c r="AI6" s="264"/>
      <c r="AJ6" s="264"/>
      <c r="AK6" s="264"/>
      <c r="AL6" s="264"/>
      <c r="AM6" s="264"/>
      <c r="AN6" s="264"/>
      <c r="AO6" s="264"/>
      <c r="AP6" s="264"/>
      <c r="AQ6" s="264"/>
      <c r="AR6" s="264"/>
      <c r="AS6" s="264"/>
      <c r="AT6" s="264"/>
      <c r="AU6" s="264"/>
      <c r="AV6" s="264"/>
      <c r="AW6" s="264"/>
      <c r="AX6" s="264"/>
      <c r="AY6" s="269"/>
    </row>
    <row r="7" spans="1:51" s="92" customFormat="1" ht="15" customHeight="1" x14ac:dyDescent="0.2">
      <c r="A7" s="217"/>
      <c r="B7" s="220"/>
      <c r="C7" s="222"/>
      <c r="D7" s="273"/>
      <c r="E7" s="264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68"/>
      <c r="S7" s="264"/>
      <c r="T7" s="264"/>
      <c r="U7" s="264"/>
      <c r="V7" s="264"/>
      <c r="W7" s="264"/>
      <c r="X7" s="264"/>
      <c r="Y7" s="264"/>
      <c r="Z7" s="264"/>
      <c r="AA7" s="264"/>
      <c r="AB7" s="264"/>
      <c r="AC7" s="264"/>
      <c r="AD7" s="264"/>
      <c r="AE7" s="264"/>
      <c r="AF7" s="264"/>
      <c r="AG7" s="264"/>
      <c r="AH7" s="264"/>
      <c r="AI7" s="264"/>
      <c r="AJ7" s="264"/>
      <c r="AK7" s="264"/>
      <c r="AL7" s="264"/>
      <c r="AM7" s="264"/>
      <c r="AN7" s="264"/>
      <c r="AO7" s="264"/>
      <c r="AP7" s="264"/>
      <c r="AQ7" s="264"/>
      <c r="AR7" s="264"/>
      <c r="AS7" s="264"/>
      <c r="AT7" s="264"/>
      <c r="AU7" s="264"/>
      <c r="AV7" s="264"/>
      <c r="AW7" s="264"/>
      <c r="AX7" s="264"/>
      <c r="AY7" s="269"/>
    </row>
    <row r="8" spans="1:51" s="92" customFormat="1" ht="15" customHeight="1" x14ac:dyDescent="0.2">
      <c r="A8" s="217"/>
      <c r="B8" s="220"/>
      <c r="C8" s="222"/>
      <c r="D8" s="273"/>
      <c r="E8" s="264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8"/>
      <c r="S8" s="264"/>
      <c r="T8" s="264"/>
      <c r="U8" s="264"/>
      <c r="V8" s="264"/>
      <c r="W8" s="264"/>
      <c r="X8" s="264"/>
      <c r="Y8" s="264"/>
      <c r="Z8" s="264"/>
      <c r="AA8" s="264"/>
      <c r="AB8" s="264"/>
      <c r="AC8" s="264"/>
      <c r="AD8" s="264"/>
      <c r="AE8" s="264"/>
      <c r="AF8" s="264"/>
      <c r="AG8" s="264"/>
      <c r="AH8" s="264"/>
      <c r="AI8" s="264"/>
      <c r="AJ8" s="264"/>
      <c r="AK8" s="264"/>
      <c r="AL8" s="264"/>
      <c r="AM8" s="264"/>
      <c r="AN8" s="264"/>
      <c r="AO8" s="264"/>
      <c r="AP8" s="264"/>
      <c r="AQ8" s="264"/>
      <c r="AR8" s="264"/>
      <c r="AS8" s="264"/>
      <c r="AT8" s="264"/>
      <c r="AU8" s="264"/>
      <c r="AV8" s="264"/>
      <c r="AW8" s="264"/>
      <c r="AX8" s="264"/>
      <c r="AY8" s="269"/>
    </row>
    <row r="9" spans="1:51" s="92" customFormat="1" ht="15.75" customHeight="1" thickBot="1" x14ac:dyDescent="0.25">
      <c r="A9" s="217"/>
      <c r="B9" s="220"/>
      <c r="C9" s="222"/>
      <c r="D9" s="273"/>
      <c r="E9" s="265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70"/>
      <c r="S9" s="265"/>
      <c r="T9" s="265"/>
      <c r="U9" s="265"/>
      <c r="V9" s="265"/>
      <c r="W9" s="265"/>
      <c r="X9" s="2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71"/>
    </row>
    <row r="10" spans="1:51" s="92" customFormat="1" ht="57.75" customHeight="1" thickBot="1" x14ac:dyDescent="0.25">
      <c r="A10" s="218"/>
      <c r="B10" s="259"/>
      <c r="C10" s="222"/>
      <c r="D10" s="250"/>
      <c r="E10" s="260" t="s">
        <v>271</v>
      </c>
      <c r="F10" s="260"/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1"/>
      <c r="R10" s="93" t="s">
        <v>379</v>
      </c>
      <c r="S10" s="259" t="s">
        <v>272</v>
      </c>
      <c r="T10" s="260"/>
      <c r="U10" s="260"/>
      <c r="V10" s="260"/>
      <c r="W10" s="260"/>
      <c r="X10" s="261"/>
      <c r="Y10" s="94" t="s">
        <v>380</v>
      </c>
      <c r="Z10" s="259" t="s">
        <v>273</v>
      </c>
      <c r="AA10" s="260"/>
      <c r="AB10" s="260"/>
      <c r="AC10" s="260"/>
      <c r="AD10" s="260"/>
      <c r="AE10" s="260"/>
      <c r="AF10" s="260"/>
      <c r="AG10" s="260"/>
      <c r="AH10" s="260"/>
      <c r="AI10" s="260"/>
      <c r="AJ10" s="260"/>
      <c r="AK10" s="260"/>
      <c r="AL10" s="260"/>
      <c r="AM10" s="259" t="s">
        <v>274</v>
      </c>
      <c r="AN10" s="260"/>
      <c r="AO10" s="260"/>
      <c r="AP10" s="260"/>
      <c r="AQ10" s="260"/>
      <c r="AR10" s="260"/>
      <c r="AS10" s="260"/>
      <c r="AT10" s="260"/>
      <c r="AU10" s="260"/>
      <c r="AV10" s="260"/>
      <c r="AW10" s="260"/>
      <c r="AX10" s="260"/>
      <c r="AY10" s="261"/>
    </row>
    <row r="11" spans="1:51" s="92" customFormat="1" ht="22.5" thickBot="1" x14ac:dyDescent="0.25">
      <c r="A11" s="95"/>
      <c r="B11" s="96"/>
      <c r="C11" s="222"/>
      <c r="D11" s="97" t="s">
        <v>185</v>
      </c>
      <c r="E11" s="95" t="s">
        <v>4</v>
      </c>
      <c r="F11" s="95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8" t="s">
        <v>15</v>
      </c>
      <c r="Q11" s="95" t="s">
        <v>16</v>
      </c>
      <c r="R11" s="99"/>
      <c r="S11" s="102" t="s">
        <v>277</v>
      </c>
      <c r="T11" s="103" t="s">
        <v>315</v>
      </c>
      <c r="U11" s="100" t="s">
        <v>17</v>
      </c>
      <c r="V11" s="100" t="s">
        <v>316</v>
      </c>
      <c r="W11" s="100" t="s">
        <v>21</v>
      </c>
      <c r="X11" s="100" t="s">
        <v>20</v>
      </c>
      <c r="Y11" s="99" t="s">
        <v>256</v>
      </c>
      <c r="Z11" s="95" t="s">
        <v>4</v>
      </c>
      <c r="AA11" s="95" t="s">
        <v>5</v>
      </c>
      <c r="AB11" s="95" t="s">
        <v>6</v>
      </c>
      <c r="AC11" s="95" t="s">
        <v>7</v>
      </c>
      <c r="AD11" s="95" t="s">
        <v>8</v>
      </c>
      <c r="AE11" s="95" t="s">
        <v>9</v>
      </c>
      <c r="AF11" s="95" t="s">
        <v>10</v>
      </c>
      <c r="AG11" s="95" t="s">
        <v>11</v>
      </c>
      <c r="AH11" s="95" t="s">
        <v>12</v>
      </c>
      <c r="AI11" s="95" t="s">
        <v>13</v>
      </c>
      <c r="AJ11" s="95" t="s">
        <v>14</v>
      </c>
      <c r="AK11" s="95" t="s">
        <v>15</v>
      </c>
      <c r="AL11" s="95" t="s">
        <v>16</v>
      </c>
      <c r="AM11" s="95" t="s">
        <v>4</v>
      </c>
      <c r="AN11" s="95" t="s">
        <v>5</v>
      </c>
      <c r="AO11" s="95" t="s">
        <v>6</v>
      </c>
      <c r="AP11" s="95" t="s">
        <v>7</v>
      </c>
      <c r="AQ11" s="95" t="s">
        <v>8</v>
      </c>
      <c r="AR11" s="95" t="s">
        <v>9</v>
      </c>
      <c r="AS11" s="95" t="s">
        <v>10</v>
      </c>
      <c r="AT11" s="95" t="s">
        <v>11</v>
      </c>
      <c r="AU11" s="95" t="s">
        <v>12</v>
      </c>
      <c r="AV11" s="95" t="s">
        <v>13</v>
      </c>
      <c r="AW11" s="95" t="s">
        <v>14</v>
      </c>
      <c r="AX11" s="95" t="s">
        <v>15</v>
      </c>
      <c r="AY11" s="95" t="s">
        <v>16</v>
      </c>
    </row>
    <row r="12" spans="1:51" s="48" customFormat="1" ht="15" customHeight="1" thickBot="1" x14ac:dyDescent="0.25">
      <c r="A12" s="1" t="s">
        <v>363</v>
      </c>
      <c r="B12" s="60" t="s">
        <v>364</v>
      </c>
      <c r="C12" s="163">
        <f>+D12/Metas!L40</f>
        <v>0.46175851156085634</v>
      </c>
      <c r="D12" s="162">
        <f t="shared" ref="D12:D17" si="0">+Q12/R12</f>
        <v>2.3549684089603676E-2</v>
      </c>
      <c r="E12" s="177">
        <f>IFERROR(VLOOKUP($B12,[1]NUM8.1!$H$3:$M$157,2,FALSE),0)</f>
        <v>9</v>
      </c>
      <c r="F12" s="177">
        <f>IFERROR(VLOOKUP($B12,[1]NUM8.1!$H$3:$M$157,3,FALSE),0)</f>
        <v>4</v>
      </c>
      <c r="G12" s="177">
        <f>IFERROR(VLOOKUP($B12,[1]NUM8.1!$H$3:$M$157,4,FALSE),0)</f>
        <v>8</v>
      </c>
      <c r="H12" s="177">
        <f>IFERROR(VLOOKUP($B12,[1]NUM8.1!$H$3:$M$157,5,FALSE),0)</f>
        <v>20</v>
      </c>
      <c r="I12" s="63"/>
      <c r="J12" s="63"/>
      <c r="K12" s="63"/>
      <c r="L12" s="63"/>
      <c r="M12" s="63"/>
      <c r="N12" s="63"/>
      <c r="O12" s="63"/>
      <c r="P12" s="63"/>
      <c r="Q12" s="7">
        <f t="shared" ref="Q12:Q17" si="1">SUM(E12:P12)</f>
        <v>41</v>
      </c>
      <c r="R12" s="8">
        <f t="shared" ref="R12:R17" si="2">+Y12-T12</f>
        <v>1741</v>
      </c>
      <c r="S12" s="9">
        <f>IFERROR(VLOOKUP($B12,[1]DEN8.1!$H$3:$J$159,2,FALSE),0)</f>
        <v>258</v>
      </c>
      <c r="T12" s="37">
        <f t="shared" ref="T12:T17" si="3">+S12+(Z12+AA12+AB12+AC12)-(AM12+AN12+AO12+AP12)</f>
        <v>268</v>
      </c>
      <c r="U12" s="6"/>
      <c r="V12" s="3">
        <f t="shared" ref="V12:V17" si="4">+U12+(AF12)-(AS12)</f>
        <v>0</v>
      </c>
      <c r="W12" s="3">
        <f t="shared" ref="W12:W17" si="5">+U12+(AF12+AG12+AH12+AI12)-(AS12+AT12+AU12+AV12)</f>
        <v>0</v>
      </c>
      <c r="X12" s="6"/>
      <c r="Y12" s="172">
        <v>2009</v>
      </c>
      <c r="Z12" s="177">
        <f>IFERROR(VLOOKUP($B12,'[1]ACT DEN8.1'!$H$3:$M$117,2,FALSE),0)</f>
        <v>6</v>
      </c>
      <c r="AA12" s="177">
        <f>IFERROR(VLOOKUP($B12,'[1]ACT DEN8.1'!$H$3:$M$117,3,FALSE),0)</f>
        <v>3</v>
      </c>
      <c r="AB12" s="177">
        <f>IFERROR(VLOOKUP($B12,'[1]ACT DEN8.1'!$H$3:$M$117,4,FALSE),0)</f>
        <v>5</v>
      </c>
      <c r="AC12" s="177">
        <f>IFERROR(VLOOKUP($B12,'[1]ACT DEN8.1'!$H$3:$M$117,5,FALSE),0)</f>
        <v>4</v>
      </c>
      <c r="AD12" s="63"/>
      <c r="AE12" s="63"/>
      <c r="AF12" s="63"/>
      <c r="AG12" s="63"/>
      <c r="AH12" s="63"/>
      <c r="AI12" s="63"/>
      <c r="AJ12" s="63"/>
      <c r="AK12" s="63"/>
      <c r="AL12" s="34">
        <f>SUM(Z12:AK12)</f>
        <v>18</v>
      </c>
      <c r="AM12" s="177">
        <f>IFERROR(VLOOKUP($B12,'[1]ACT DEN8.1'!$AA$3:$AF$90,2,FALSE),0)</f>
        <v>3</v>
      </c>
      <c r="AN12" s="177">
        <f>IFERROR(VLOOKUP($B12,'[1]ACT DEN8.1'!$AA$3:$AF$90,3,FALSE),0)</f>
        <v>1</v>
      </c>
      <c r="AO12" s="177">
        <f>IFERROR(VLOOKUP($B12,'[1]ACT DEN8.1'!$AA$3:$AF$90,4,FALSE),0)</f>
        <v>1</v>
      </c>
      <c r="AP12" s="177">
        <f>IFERROR(VLOOKUP($B12,'[1]ACT DEN8.1'!$AA$3:$AF$90,5,FALSE),0)</f>
        <v>3</v>
      </c>
      <c r="AQ12" s="63"/>
      <c r="AR12" s="63"/>
      <c r="AS12" s="63"/>
      <c r="AT12" s="63"/>
      <c r="AU12" s="63"/>
      <c r="AV12" s="63"/>
      <c r="AW12" s="63"/>
      <c r="AX12" s="63"/>
      <c r="AY12" s="165">
        <f>SUM(AM12:AX12)</f>
        <v>8</v>
      </c>
    </row>
    <row r="13" spans="1:51" s="48" customFormat="1" ht="15" customHeight="1" thickBot="1" x14ac:dyDescent="0.25">
      <c r="A13" s="1" t="s">
        <v>71</v>
      </c>
      <c r="B13" s="60" t="s">
        <v>365</v>
      </c>
      <c r="C13" s="163">
        <f>+D13/Metas!L41</f>
        <v>0.62356820029597493</v>
      </c>
      <c r="D13" s="162">
        <f t="shared" si="0"/>
        <v>1.2168933428775949E-2</v>
      </c>
      <c r="E13" s="177">
        <f>IFERROR(VLOOKUP($B13,[1]NUM8.1!$H$3:$M$157,2,FALSE),0)</f>
        <v>11</v>
      </c>
      <c r="F13" s="177">
        <f>IFERROR(VLOOKUP($B13,[1]NUM8.1!$H$3:$M$157,3,FALSE),0)</f>
        <v>6</v>
      </c>
      <c r="G13" s="177">
        <f>IFERROR(VLOOKUP($B13,[1]NUM8.1!$H$3:$M$157,4,FALSE),0)</f>
        <v>10</v>
      </c>
      <c r="H13" s="177">
        <f>IFERROR(VLOOKUP($B13,[1]NUM8.1!$H$3:$M$157,5,FALSE),0)</f>
        <v>7</v>
      </c>
      <c r="I13" s="63"/>
      <c r="J13" s="63"/>
      <c r="K13" s="63"/>
      <c r="L13" s="63"/>
      <c r="M13" s="63"/>
      <c r="N13" s="63"/>
      <c r="O13" s="63"/>
      <c r="P13" s="63"/>
      <c r="Q13" s="7">
        <f t="shared" si="1"/>
        <v>34</v>
      </c>
      <c r="R13" s="8">
        <f t="shared" si="2"/>
        <v>2794</v>
      </c>
      <c r="S13" s="9">
        <f>IFERROR(VLOOKUP($B13,[1]DEN8.1!$H$3:$J$159,2,FALSE),0)</f>
        <v>341</v>
      </c>
      <c r="T13" s="37">
        <f t="shared" si="3"/>
        <v>353</v>
      </c>
      <c r="U13" s="6"/>
      <c r="V13" s="3">
        <f t="shared" si="4"/>
        <v>0</v>
      </c>
      <c r="W13" s="3">
        <f t="shared" si="5"/>
        <v>0</v>
      </c>
      <c r="X13" s="6"/>
      <c r="Y13" s="172">
        <v>3147</v>
      </c>
      <c r="Z13" s="177">
        <f>IFERROR(VLOOKUP($B13,'[1]ACT DEN8.1'!$H$3:$M$117,2,FALSE),0)</f>
        <v>3</v>
      </c>
      <c r="AA13" s="177">
        <f>IFERROR(VLOOKUP($B13,'[1]ACT DEN8.1'!$H$3:$M$117,3,FALSE),0)</f>
        <v>2</v>
      </c>
      <c r="AB13" s="177">
        <f>IFERROR(VLOOKUP($B13,'[1]ACT DEN8.1'!$H$3:$M$117,4,FALSE),0)</f>
        <v>4</v>
      </c>
      <c r="AC13" s="177">
        <f>IFERROR(VLOOKUP($B13,'[1]ACT DEN8.1'!$H$3:$M$117,5,FALSE),0)</f>
        <v>3</v>
      </c>
      <c r="AD13" s="63"/>
      <c r="AE13" s="63"/>
      <c r="AF13" s="63"/>
      <c r="AG13" s="63"/>
      <c r="AH13" s="63"/>
      <c r="AI13" s="63"/>
      <c r="AJ13" s="63"/>
      <c r="AK13" s="63"/>
      <c r="AL13" s="34">
        <f t="shared" ref="AL13:AL17" si="6">SUM(Z13:AK13)</f>
        <v>12</v>
      </c>
      <c r="AM13" s="177">
        <f>IFERROR(VLOOKUP($B13,'[1]ACT DEN8.1'!$AA$3:$AF$90,2,FALSE),0)</f>
        <v>0</v>
      </c>
      <c r="AN13" s="177">
        <f>IFERROR(VLOOKUP($B13,'[1]ACT DEN8.1'!$AA$3:$AF$90,3,FALSE),0)</f>
        <v>0</v>
      </c>
      <c r="AO13" s="177">
        <f>IFERROR(VLOOKUP($B13,'[1]ACT DEN8.1'!$AA$3:$AF$90,4,FALSE),0)</f>
        <v>0</v>
      </c>
      <c r="AP13" s="177">
        <f>IFERROR(VLOOKUP($B13,'[1]ACT DEN8.1'!$AA$3:$AF$90,5,FALSE),0)</f>
        <v>0</v>
      </c>
      <c r="AQ13" s="63"/>
      <c r="AR13" s="63"/>
      <c r="AS13" s="63"/>
      <c r="AT13" s="63"/>
      <c r="AU13" s="63"/>
      <c r="AV13" s="63"/>
      <c r="AW13" s="63"/>
      <c r="AX13" s="63"/>
      <c r="AY13" s="166">
        <f t="shared" ref="AY13:AY17" si="7">SUM(AM13:AX13)</f>
        <v>0</v>
      </c>
    </row>
    <row r="14" spans="1:51" s="48" customFormat="1" ht="15" thickBot="1" x14ac:dyDescent="0.25">
      <c r="A14" s="1" t="s">
        <v>85</v>
      </c>
      <c r="B14" s="60" t="s">
        <v>366</v>
      </c>
      <c r="C14" s="163">
        <f>+D14/Metas!L42</f>
        <v>1.6951006124234471</v>
      </c>
      <c r="D14" s="162">
        <f t="shared" si="0"/>
        <v>4.0682414698162729E-2</v>
      </c>
      <c r="E14" s="177">
        <f>IFERROR(VLOOKUP($B14,[1]NUM8.1!$H$3:$M$157,2,FALSE),0)</f>
        <v>56</v>
      </c>
      <c r="F14" s="177">
        <f>IFERROR(VLOOKUP($B14,[1]NUM8.1!$H$3:$M$157,3,FALSE),0)</f>
        <v>27</v>
      </c>
      <c r="G14" s="177">
        <f>IFERROR(VLOOKUP($B14,[1]NUM8.1!$H$3:$M$157,4,FALSE),0)</f>
        <v>58</v>
      </c>
      <c r="H14" s="177">
        <f>IFERROR(VLOOKUP($B14,[1]NUM8.1!$H$3:$M$157,5,FALSE),0)</f>
        <v>45</v>
      </c>
      <c r="I14" s="63"/>
      <c r="J14" s="63"/>
      <c r="K14" s="63"/>
      <c r="L14" s="63"/>
      <c r="M14" s="63"/>
      <c r="N14" s="63"/>
      <c r="O14" s="63"/>
      <c r="P14" s="63"/>
      <c r="Q14" s="7">
        <f t="shared" si="1"/>
        <v>186</v>
      </c>
      <c r="R14" s="8">
        <f t="shared" si="2"/>
        <v>4572</v>
      </c>
      <c r="S14" s="9">
        <f>IFERROR(VLOOKUP($B14,[1]DEN8.1!$H$3:$J$159,2,FALSE),0)</f>
        <v>456</v>
      </c>
      <c r="T14" s="37">
        <f t="shared" si="3"/>
        <v>453</v>
      </c>
      <c r="U14" s="6"/>
      <c r="V14" s="3">
        <f t="shared" si="4"/>
        <v>0</v>
      </c>
      <c r="W14" s="3">
        <f t="shared" si="5"/>
        <v>0</v>
      </c>
      <c r="X14" s="6"/>
      <c r="Y14" s="172">
        <v>5025</v>
      </c>
      <c r="Z14" s="177">
        <f>IFERROR(VLOOKUP($B14,'[1]ACT DEN8.1'!$H$3:$M$117,2,FALSE),0)</f>
        <v>5</v>
      </c>
      <c r="AA14" s="177">
        <f>IFERROR(VLOOKUP($B14,'[1]ACT DEN8.1'!$H$3:$M$117,3,FALSE),0)</f>
        <v>2</v>
      </c>
      <c r="AB14" s="177">
        <f>IFERROR(VLOOKUP($B14,'[1]ACT DEN8.1'!$H$3:$M$117,4,FALSE),0)</f>
        <v>1</v>
      </c>
      <c r="AC14" s="177">
        <f>IFERROR(VLOOKUP($B14,'[1]ACT DEN8.1'!$H$3:$M$117,5,FALSE),0)</f>
        <v>2</v>
      </c>
      <c r="AD14" s="63"/>
      <c r="AE14" s="63"/>
      <c r="AF14" s="63"/>
      <c r="AG14" s="63"/>
      <c r="AH14" s="63"/>
      <c r="AI14" s="63"/>
      <c r="AJ14" s="63"/>
      <c r="AK14" s="63"/>
      <c r="AL14" s="34">
        <f t="shared" si="6"/>
        <v>10</v>
      </c>
      <c r="AM14" s="177">
        <f>IFERROR(VLOOKUP($B14,'[1]ACT DEN8.1'!$AA$3:$AF$90,2,FALSE),0)</f>
        <v>4</v>
      </c>
      <c r="AN14" s="177">
        <f>IFERROR(VLOOKUP($B14,'[1]ACT DEN8.1'!$AA$3:$AF$90,3,FALSE),0)</f>
        <v>3</v>
      </c>
      <c r="AO14" s="177">
        <f>IFERROR(VLOOKUP($B14,'[1]ACT DEN8.1'!$AA$3:$AF$90,4,FALSE),0)</f>
        <v>6</v>
      </c>
      <c r="AP14" s="177">
        <f>IFERROR(VLOOKUP($B14,'[1]ACT DEN8.1'!$AA$3:$AF$90,5,FALSE),0)</f>
        <v>0</v>
      </c>
      <c r="AQ14" s="63"/>
      <c r="AR14" s="63"/>
      <c r="AS14" s="63"/>
      <c r="AT14" s="63"/>
      <c r="AU14" s="63"/>
      <c r="AV14" s="63"/>
      <c r="AW14" s="63"/>
      <c r="AX14" s="63"/>
      <c r="AY14" s="166">
        <f t="shared" si="7"/>
        <v>13</v>
      </c>
    </row>
    <row r="15" spans="1:51" s="48" customFormat="1" ht="15" thickBot="1" x14ac:dyDescent="0.25">
      <c r="A15" s="1" t="s">
        <v>102</v>
      </c>
      <c r="B15" s="60" t="s">
        <v>367</v>
      </c>
      <c r="C15" s="163">
        <f>+D15/Metas!L43</f>
        <v>0.64363573668286844</v>
      </c>
      <c r="D15" s="162">
        <f t="shared" si="0"/>
        <v>1.2570205937416421E-2</v>
      </c>
      <c r="E15" s="177">
        <f>IFERROR(VLOOKUP($B15,[1]NUM8.1!$H$3:$M$157,2,FALSE),0)</f>
        <v>6</v>
      </c>
      <c r="F15" s="177">
        <f>IFERROR(VLOOKUP($B15,[1]NUM8.1!$H$3:$M$157,3,FALSE),0)</f>
        <v>5</v>
      </c>
      <c r="G15" s="177">
        <f>IFERROR(VLOOKUP($B15,[1]NUM8.1!$H$3:$M$157,4,FALSE),0)</f>
        <v>28</v>
      </c>
      <c r="H15" s="177">
        <f>IFERROR(VLOOKUP($B15,[1]NUM8.1!$H$3:$M$157,5,FALSE),0)</f>
        <v>8</v>
      </c>
      <c r="I15" s="63"/>
      <c r="J15" s="63"/>
      <c r="K15" s="63"/>
      <c r="L15" s="63"/>
      <c r="M15" s="63"/>
      <c r="N15" s="63"/>
      <c r="O15" s="63"/>
      <c r="P15" s="63"/>
      <c r="Q15" s="7">
        <f t="shared" si="1"/>
        <v>47</v>
      </c>
      <c r="R15" s="8">
        <f t="shared" si="2"/>
        <v>3739</v>
      </c>
      <c r="S15" s="9">
        <f>IFERROR(VLOOKUP($B15,[1]DEN8.1!$H$3:$J$159,2,FALSE),0)</f>
        <v>357</v>
      </c>
      <c r="T15" s="37">
        <f t="shared" si="3"/>
        <v>358</v>
      </c>
      <c r="U15" s="6"/>
      <c r="V15" s="3">
        <f t="shared" si="4"/>
        <v>0</v>
      </c>
      <c r="W15" s="3">
        <f t="shared" si="5"/>
        <v>0</v>
      </c>
      <c r="X15" s="6"/>
      <c r="Y15" s="172">
        <v>4097</v>
      </c>
      <c r="Z15" s="177">
        <f>IFERROR(VLOOKUP($B15,'[1]ACT DEN8.1'!$H$3:$M$117,2,FALSE),0)</f>
        <v>3</v>
      </c>
      <c r="AA15" s="177">
        <f>IFERROR(VLOOKUP($B15,'[1]ACT DEN8.1'!$H$3:$M$117,3,FALSE),0)</f>
        <v>2</v>
      </c>
      <c r="AB15" s="177">
        <f>IFERROR(VLOOKUP($B15,'[1]ACT DEN8.1'!$H$3:$M$117,4,FALSE),0)</f>
        <v>5</v>
      </c>
      <c r="AC15" s="177">
        <f>IFERROR(VLOOKUP($B15,'[1]ACT DEN8.1'!$H$3:$M$117,5,FALSE),0)</f>
        <v>5</v>
      </c>
      <c r="AD15" s="63"/>
      <c r="AE15" s="63"/>
      <c r="AF15" s="63"/>
      <c r="AG15" s="63"/>
      <c r="AH15" s="63"/>
      <c r="AI15" s="63"/>
      <c r="AJ15" s="63"/>
      <c r="AK15" s="63"/>
      <c r="AL15" s="34">
        <f t="shared" si="6"/>
        <v>15</v>
      </c>
      <c r="AM15" s="177">
        <f>IFERROR(VLOOKUP($B15,'[1]ACT DEN8.1'!$AA$3:$AF$90,2,FALSE),0)</f>
        <v>3</v>
      </c>
      <c r="AN15" s="177">
        <f>IFERROR(VLOOKUP($B15,'[1]ACT DEN8.1'!$AA$3:$AF$90,3,FALSE),0)</f>
        <v>6</v>
      </c>
      <c r="AO15" s="177">
        <f>IFERROR(VLOOKUP($B15,'[1]ACT DEN8.1'!$AA$3:$AF$90,4,FALSE),0)</f>
        <v>5</v>
      </c>
      <c r="AP15" s="177">
        <f>IFERROR(VLOOKUP($B15,'[1]ACT DEN8.1'!$AA$3:$AF$90,5,FALSE),0)</f>
        <v>0</v>
      </c>
      <c r="AQ15" s="63"/>
      <c r="AR15" s="63"/>
      <c r="AS15" s="63"/>
      <c r="AT15" s="63"/>
      <c r="AU15" s="63"/>
      <c r="AV15" s="63"/>
      <c r="AW15" s="63"/>
      <c r="AX15" s="63"/>
      <c r="AY15" s="166">
        <f t="shared" si="7"/>
        <v>14</v>
      </c>
    </row>
    <row r="16" spans="1:51" s="48" customFormat="1" ht="23.25" customHeight="1" thickBot="1" x14ac:dyDescent="0.25">
      <c r="A16" s="1" t="s">
        <v>113</v>
      </c>
      <c r="B16" s="60" t="s">
        <v>368</v>
      </c>
      <c r="C16" s="163">
        <f>+D16/Metas!L44</f>
        <v>0.72349351286776631</v>
      </c>
      <c r="D16" s="162">
        <f t="shared" si="0"/>
        <v>1.4118975903614458E-2</v>
      </c>
      <c r="E16" s="177">
        <f>IFERROR(VLOOKUP($B16,[1]NUM8.1!$H$3:$M$157,2,FALSE),0)</f>
        <v>25</v>
      </c>
      <c r="F16" s="177">
        <f>IFERROR(VLOOKUP($B16,[1]NUM8.1!$H$3:$M$157,3,FALSE),0)</f>
        <v>7</v>
      </c>
      <c r="G16" s="177">
        <f>IFERROR(VLOOKUP($B16,[1]NUM8.1!$H$3:$M$157,4,FALSE),0)</f>
        <v>19</v>
      </c>
      <c r="H16" s="177">
        <f>IFERROR(VLOOKUP($B16,[1]NUM8.1!$H$3:$M$157,5,FALSE),0)</f>
        <v>24</v>
      </c>
      <c r="I16" s="63"/>
      <c r="J16" s="63"/>
      <c r="K16" s="63"/>
      <c r="L16" s="63"/>
      <c r="M16" s="63"/>
      <c r="N16" s="63"/>
      <c r="O16" s="63"/>
      <c r="P16" s="63"/>
      <c r="Q16" s="7">
        <f t="shared" si="1"/>
        <v>75</v>
      </c>
      <c r="R16" s="8">
        <f t="shared" si="2"/>
        <v>5312</v>
      </c>
      <c r="S16" s="9">
        <f>IFERROR(VLOOKUP($B16,[1]DEN8.1!$H$3:$J$159,2,FALSE),0)</f>
        <v>239</v>
      </c>
      <c r="T16" s="37">
        <f t="shared" si="3"/>
        <v>255</v>
      </c>
      <c r="U16" s="6"/>
      <c r="V16" s="3">
        <f t="shared" si="4"/>
        <v>0</v>
      </c>
      <c r="W16" s="3">
        <f t="shared" si="5"/>
        <v>0</v>
      </c>
      <c r="X16" s="6"/>
      <c r="Y16" s="172">
        <v>5567</v>
      </c>
      <c r="Z16" s="177">
        <f>IFERROR(VLOOKUP($B16,'[1]ACT DEN8.1'!$H$3:$M$117,2,FALSE),0)</f>
        <v>11</v>
      </c>
      <c r="AA16" s="177">
        <f>IFERROR(VLOOKUP($B16,'[1]ACT DEN8.1'!$H$3:$M$117,3,FALSE),0)</f>
        <v>6</v>
      </c>
      <c r="AB16" s="177">
        <f>IFERROR(VLOOKUP($B16,'[1]ACT DEN8.1'!$H$3:$M$117,4,FALSE),0)</f>
        <v>5</v>
      </c>
      <c r="AC16" s="177">
        <f>IFERROR(VLOOKUP($B16,'[1]ACT DEN8.1'!$H$3:$M$117,5,FALSE),0)</f>
        <v>5</v>
      </c>
      <c r="AD16" s="63"/>
      <c r="AE16" s="63"/>
      <c r="AF16" s="63"/>
      <c r="AG16" s="63"/>
      <c r="AH16" s="63"/>
      <c r="AI16" s="63"/>
      <c r="AJ16" s="63"/>
      <c r="AK16" s="63"/>
      <c r="AL16" s="34">
        <f t="shared" si="6"/>
        <v>27</v>
      </c>
      <c r="AM16" s="177">
        <f>IFERROR(VLOOKUP($B16,'[1]ACT DEN8.1'!$AA$3:$AF$90,2,FALSE),0)</f>
        <v>0</v>
      </c>
      <c r="AN16" s="177">
        <f>IFERROR(VLOOKUP($B16,'[1]ACT DEN8.1'!$AA$3:$AF$90,3,FALSE),0)</f>
        <v>4</v>
      </c>
      <c r="AO16" s="177">
        <f>IFERROR(VLOOKUP($B16,'[1]ACT DEN8.1'!$AA$3:$AF$90,4,FALSE),0)</f>
        <v>6</v>
      </c>
      <c r="AP16" s="177">
        <f>IFERROR(VLOOKUP($B16,'[1]ACT DEN8.1'!$AA$3:$AF$90,5,FALSE),0)</f>
        <v>1</v>
      </c>
      <c r="AQ16" s="63"/>
      <c r="AR16" s="63"/>
      <c r="AS16" s="63"/>
      <c r="AT16" s="63"/>
      <c r="AU16" s="63"/>
      <c r="AV16" s="63"/>
      <c r="AW16" s="63"/>
      <c r="AX16" s="63"/>
      <c r="AY16" s="166">
        <f t="shared" si="7"/>
        <v>11</v>
      </c>
    </row>
    <row r="17" spans="1:51" s="48" customFormat="1" ht="15" customHeight="1" thickBot="1" x14ac:dyDescent="0.25">
      <c r="A17" s="1" t="s">
        <v>143</v>
      </c>
      <c r="B17" s="60" t="s">
        <v>369</v>
      </c>
      <c r="C17" s="163">
        <f>+D17/Metas!L45</f>
        <v>2.1888005774859969</v>
      </c>
      <c r="D17" s="162">
        <f t="shared" si="0"/>
        <v>4.9445005045408677E-2</v>
      </c>
      <c r="E17" s="177">
        <f>IFERROR(VLOOKUP($B17,[1]NUM8.1!$H$3:$M$157,2,FALSE),0)</f>
        <v>29</v>
      </c>
      <c r="F17" s="177">
        <f>IFERROR(VLOOKUP($B17,[1]NUM8.1!$H$3:$M$157,3,FALSE),0)</f>
        <v>5</v>
      </c>
      <c r="G17" s="177">
        <f>IFERROR(VLOOKUP($B17,[1]NUM8.1!$H$3:$M$157,4,FALSE),0)</f>
        <v>10</v>
      </c>
      <c r="H17" s="177">
        <f>IFERROR(VLOOKUP($B17,[1]NUM8.1!$H$3:$M$157,5,FALSE),0)</f>
        <v>5</v>
      </c>
      <c r="I17" s="63"/>
      <c r="J17" s="63"/>
      <c r="K17" s="63"/>
      <c r="L17" s="63"/>
      <c r="M17" s="63"/>
      <c r="N17" s="63"/>
      <c r="O17" s="63"/>
      <c r="P17" s="63"/>
      <c r="Q17" s="7">
        <f t="shared" si="1"/>
        <v>49</v>
      </c>
      <c r="R17" s="8">
        <f t="shared" si="2"/>
        <v>991</v>
      </c>
      <c r="S17" s="9">
        <f>IFERROR(VLOOKUP($B17,[1]DEN8.1!$H$3:$J$159,2,FALSE),0)</f>
        <v>206</v>
      </c>
      <c r="T17" s="37">
        <f t="shared" si="3"/>
        <v>211</v>
      </c>
      <c r="U17" s="6"/>
      <c r="V17" s="3">
        <f t="shared" si="4"/>
        <v>0</v>
      </c>
      <c r="W17" s="3">
        <f t="shared" si="5"/>
        <v>0</v>
      </c>
      <c r="X17" s="6"/>
      <c r="Y17" s="172">
        <v>1202</v>
      </c>
      <c r="Z17" s="177">
        <f>IFERROR(VLOOKUP($B17,'[1]ACT DEN8.1'!$H$3:$M$117,2,FALSE),0)</f>
        <v>5</v>
      </c>
      <c r="AA17" s="177">
        <f>IFERROR(VLOOKUP($B17,'[1]ACT DEN8.1'!$H$3:$M$117,3,FALSE),0)</f>
        <v>5</v>
      </c>
      <c r="AB17" s="177">
        <f>IFERROR(VLOOKUP($B17,'[1]ACT DEN8.1'!$H$3:$M$117,4,FALSE),0)</f>
        <v>2</v>
      </c>
      <c r="AC17" s="177">
        <f>IFERROR(VLOOKUP($B17,'[1]ACT DEN8.1'!$H$3:$M$117,5,FALSE),0)</f>
        <v>2</v>
      </c>
      <c r="AD17" s="63"/>
      <c r="AE17" s="63"/>
      <c r="AF17" s="63"/>
      <c r="AG17" s="63"/>
      <c r="AH17" s="63"/>
      <c r="AI17" s="63"/>
      <c r="AJ17" s="63"/>
      <c r="AK17" s="63"/>
      <c r="AL17" s="34">
        <f t="shared" si="6"/>
        <v>14</v>
      </c>
      <c r="AM17" s="177">
        <f>IFERROR(VLOOKUP($B17,'[1]ACT DEN8.1'!$AA$3:$AF$90,2,FALSE),0)</f>
        <v>2</v>
      </c>
      <c r="AN17" s="177">
        <f>IFERROR(VLOOKUP($B17,'[1]ACT DEN8.1'!$AA$3:$AF$90,3,FALSE),0)</f>
        <v>0</v>
      </c>
      <c r="AO17" s="177">
        <f>IFERROR(VLOOKUP($B17,'[1]ACT DEN8.1'!$AA$3:$AF$90,4,FALSE),0)</f>
        <v>6</v>
      </c>
      <c r="AP17" s="177">
        <f>IFERROR(VLOOKUP($B17,'[1]ACT DEN8.1'!$AA$3:$AF$90,5,FALSE),0)</f>
        <v>1</v>
      </c>
      <c r="AQ17" s="63"/>
      <c r="AR17" s="63"/>
      <c r="AS17" s="63"/>
      <c r="AT17" s="63"/>
      <c r="AU17" s="63"/>
      <c r="AV17" s="63"/>
      <c r="AW17" s="63"/>
      <c r="AX17" s="63"/>
      <c r="AY17" s="166">
        <f t="shared" si="7"/>
        <v>9</v>
      </c>
    </row>
    <row r="18" spans="1:51" s="62" customFormat="1" x14ac:dyDescent="0.2">
      <c r="B18" s="73" t="s">
        <v>391</v>
      </c>
      <c r="C18" s="52"/>
      <c r="D18" s="89"/>
      <c r="E18" s="91">
        <f>SUM(E12:E17)</f>
        <v>136</v>
      </c>
      <c r="F18" s="91">
        <f t="shared" ref="F18:P18" si="8">SUM(F12:F17)</f>
        <v>54</v>
      </c>
      <c r="G18" s="91">
        <f t="shared" si="8"/>
        <v>133</v>
      </c>
      <c r="H18" s="91">
        <f t="shared" si="8"/>
        <v>109</v>
      </c>
      <c r="I18" s="91">
        <f t="shared" si="8"/>
        <v>0</v>
      </c>
      <c r="J18" s="91">
        <f t="shared" si="8"/>
        <v>0</v>
      </c>
      <c r="K18" s="91">
        <f t="shared" si="8"/>
        <v>0</v>
      </c>
      <c r="L18" s="91">
        <f t="shared" si="8"/>
        <v>0</v>
      </c>
      <c r="M18" s="91">
        <f t="shared" si="8"/>
        <v>0</v>
      </c>
      <c r="N18" s="91">
        <f t="shared" si="8"/>
        <v>0</v>
      </c>
      <c r="O18" s="91">
        <f t="shared" si="8"/>
        <v>0</v>
      </c>
      <c r="P18" s="91">
        <f t="shared" si="8"/>
        <v>0</v>
      </c>
      <c r="Q18" s="91">
        <f>SUM(Q12:Q17)</f>
        <v>432</v>
      </c>
      <c r="R18" s="91">
        <f>SUM(R12:R17)</f>
        <v>19149</v>
      </c>
      <c r="S18" s="91">
        <f t="shared" ref="S18:AY18" si="9">SUM(S12:S17)</f>
        <v>1857</v>
      </c>
      <c r="T18" s="91">
        <f t="shared" si="9"/>
        <v>1898</v>
      </c>
      <c r="U18" s="91">
        <f t="shared" si="9"/>
        <v>0</v>
      </c>
      <c r="V18" s="91">
        <f t="shared" si="9"/>
        <v>0</v>
      </c>
      <c r="W18" s="91">
        <f t="shared" si="9"/>
        <v>0</v>
      </c>
      <c r="X18" s="91">
        <f t="shared" si="9"/>
        <v>0</v>
      </c>
      <c r="Y18" s="91">
        <f t="shared" si="9"/>
        <v>21047</v>
      </c>
      <c r="Z18" s="91">
        <f t="shared" si="9"/>
        <v>33</v>
      </c>
      <c r="AA18" s="91">
        <f t="shared" si="9"/>
        <v>20</v>
      </c>
      <c r="AB18" s="91">
        <f t="shared" si="9"/>
        <v>22</v>
      </c>
      <c r="AC18" s="91">
        <f t="shared" si="9"/>
        <v>21</v>
      </c>
      <c r="AD18" s="91">
        <f t="shared" si="9"/>
        <v>0</v>
      </c>
      <c r="AE18" s="91">
        <f t="shared" si="9"/>
        <v>0</v>
      </c>
      <c r="AF18" s="91">
        <f t="shared" si="9"/>
        <v>0</v>
      </c>
      <c r="AG18" s="91">
        <f t="shared" si="9"/>
        <v>0</v>
      </c>
      <c r="AH18" s="91">
        <f t="shared" si="9"/>
        <v>0</v>
      </c>
      <c r="AI18" s="91">
        <f t="shared" si="9"/>
        <v>0</v>
      </c>
      <c r="AJ18" s="91">
        <f t="shared" si="9"/>
        <v>0</v>
      </c>
      <c r="AK18" s="91">
        <f t="shared" si="9"/>
        <v>0</v>
      </c>
      <c r="AL18" s="91">
        <f t="shared" si="9"/>
        <v>96</v>
      </c>
      <c r="AM18" s="91">
        <f t="shared" si="9"/>
        <v>12</v>
      </c>
      <c r="AN18" s="91">
        <f t="shared" si="9"/>
        <v>14</v>
      </c>
      <c r="AO18" s="91">
        <f t="shared" si="9"/>
        <v>24</v>
      </c>
      <c r="AP18" s="91">
        <f t="shared" si="9"/>
        <v>5</v>
      </c>
      <c r="AQ18" s="91">
        <f t="shared" si="9"/>
        <v>0</v>
      </c>
      <c r="AR18" s="91">
        <f t="shared" si="9"/>
        <v>0</v>
      </c>
      <c r="AS18" s="91">
        <f t="shared" si="9"/>
        <v>0</v>
      </c>
      <c r="AT18" s="91">
        <f t="shared" si="9"/>
        <v>0</v>
      </c>
      <c r="AU18" s="91">
        <f t="shared" si="9"/>
        <v>0</v>
      </c>
      <c r="AV18" s="91">
        <f t="shared" si="9"/>
        <v>0</v>
      </c>
      <c r="AW18" s="91">
        <f t="shared" si="9"/>
        <v>0</v>
      </c>
      <c r="AX18" s="91">
        <f t="shared" si="9"/>
        <v>0</v>
      </c>
      <c r="AY18" s="91">
        <f t="shared" si="9"/>
        <v>55</v>
      </c>
    </row>
    <row r="19" spans="1:51" x14ac:dyDescent="0.2">
      <c r="C19" s="53"/>
      <c r="D19" s="57"/>
    </row>
    <row r="20" spans="1:51" x14ac:dyDescent="0.2">
      <c r="U20" s="51"/>
    </row>
    <row r="21" spans="1:51" x14ac:dyDescent="0.2">
      <c r="Q21" s="51"/>
    </row>
  </sheetData>
  <mergeCells count="11">
    <mergeCell ref="C1:C11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0"/>
  <sheetViews>
    <sheetView zoomScale="80" zoomScaleNormal="8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5.7109375" style="62" bestFit="1" customWidth="1"/>
    <col min="2" max="2" width="50" style="62" bestFit="1" customWidth="1"/>
    <col min="3" max="3" width="14.42578125" style="46" customWidth="1"/>
    <col min="4" max="4" width="12.28515625" style="46" customWidth="1"/>
    <col min="5" max="5" width="8.42578125" style="46" bestFit="1" customWidth="1"/>
    <col min="6" max="6" width="9.42578125" style="46" bestFit="1" customWidth="1"/>
    <col min="7" max="10" width="9.7109375" style="46" bestFit="1" customWidth="1"/>
    <col min="11" max="11" width="8" style="46" customWidth="1"/>
    <col min="12" max="12" width="9.5703125" style="46" customWidth="1"/>
    <col min="13" max="15" width="9.7109375" style="46" bestFit="1" customWidth="1"/>
    <col min="16" max="16" width="9.7109375" style="90" bestFit="1" customWidth="1"/>
    <col min="17" max="17" width="11.140625" style="46" bestFit="1" customWidth="1"/>
    <col min="18" max="18" width="19.85546875" style="46" bestFit="1" customWidth="1"/>
    <col min="19" max="21" width="11.140625" style="54" bestFit="1" customWidth="1"/>
    <col min="22" max="24" width="11.140625" style="46" bestFit="1" customWidth="1"/>
    <col min="25" max="25" width="12.7109375" style="46" bestFit="1" customWidth="1"/>
    <col min="26" max="26" width="7.5703125" style="46" customWidth="1"/>
    <col min="27" max="27" width="10" style="46" bestFit="1" customWidth="1"/>
    <col min="28" max="28" width="7.7109375" style="46" bestFit="1" customWidth="1"/>
    <col min="29" max="32" width="7.5703125" style="46" bestFit="1" customWidth="1"/>
    <col min="33" max="33" width="8.42578125" style="46" bestFit="1" customWidth="1"/>
    <col min="34" max="34" width="8.140625" style="46" bestFit="1" customWidth="1"/>
    <col min="35" max="36" width="8.42578125" style="46" bestFit="1" customWidth="1"/>
    <col min="37" max="37" width="7.7109375" style="46" bestFit="1" customWidth="1"/>
    <col min="38" max="38" width="9.7109375" style="46" bestFit="1" customWidth="1"/>
    <col min="39" max="39" width="7.140625" style="46" bestFit="1" customWidth="1"/>
    <col min="40" max="40" width="9.5703125" style="46" customWidth="1"/>
    <col min="41" max="41" width="7.7109375" style="46" bestFit="1" customWidth="1"/>
    <col min="42" max="45" width="7.140625" style="46" bestFit="1" customWidth="1"/>
    <col min="46" max="46" width="8.42578125" style="46" bestFit="1" customWidth="1"/>
    <col min="47" max="47" width="8.140625" style="46" bestFit="1" customWidth="1"/>
    <col min="48" max="49" width="8.42578125" style="46" bestFit="1" customWidth="1"/>
    <col min="50" max="50" width="7.7109375" style="46" bestFit="1" customWidth="1"/>
    <col min="51" max="51" width="7.5703125" style="46" bestFit="1" customWidth="1"/>
    <col min="52" max="16384" width="11.42578125" style="46"/>
  </cols>
  <sheetData>
    <row r="1" spans="1:51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77" t="s">
        <v>275</v>
      </c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  <c r="X1" s="272"/>
      <c r="Y1" s="272"/>
      <c r="Z1" s="272"/>
      <c r="AA1" s="272"/>
      <c r="AB1" s="272"/>
      <c r="AC1" s="272"/>
      <c r="AD1" s="272"/>
      <c r="AE1" s="272"/>
      <c r="AF1" s="272"/>
      <c r="AG1" s="272"/>
      <c r="AH1" s="272"/>
      <c r="AI1" s="272"/>
      <c r="AJ1" s="272"/>
      <c r="AK1" s="272"/>
      <c r="AL1" s="272"/>
      <c r="AM1" s="272"/>
      <c r="AN1" s="272"/>
      <c r="AO1" s="272"/>
      <c r="AP1" s="272"/>
      <c r="AQ1" s="272"/>
      <c r="AR1" s="272"/>
      <c r="AS1" s="272"/>
      <c r="AT1" s="272"/>
      <c r="AU1" s="272"/>
      <c r="AV1" s="272"/>
      <c r="AW1" s="272"/>
      <c r="AX1" s="272"/>
      <c r="AY1" s="272"/>
    </row>
    <row r="2" spans="1:51" s="92" customFormat="1" ht="15" customHeight="1" x14ac:dyDescent="0.2">
      <c r="A2" s="217"/>
      <c r="B2" s="220"/>
      <c r="C2" s="222"/>
      <c r="D2" s="238"/>
      <c r="E2" s="266" t="s">
        <v>2</v>
      </c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6" t="s">
        <v>3</v>
      </c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7"/>
    </row>
    <row r="3" spans="1:51" s="92" customFormat="1" ht="15" customHeight="1" x14ac:dyDescent="0.2">
      <c r="A3" s="217"/>
      <c r="B3" s="220"/>
      <c r="C3" s="222"/>
      <c r="D3" s="238"/>
      <c r="E3" s="268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8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s="92" customFormat="1" ht="15" customHeight="1" x14ac:dyDescent="0.2">
      <c r="A4" s="217"/>
      <c r="B4" s="220"/>
      <c r="C4" s="222"/>
      <c r="D4" s="238"/>
      <c r="E4" s="268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8"/>
      <c r="S4" s="264"/>
      <c r="T4" s="264"/>
      <c r="U4" s="264"/>
      <c r="V4" s="264"/>
      <c r="W4" s="264"/>
      <c r="X4" s="264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9"/>
    </row>
    <row r="5" spans="1:51" s="92" customFormat="1" ht="15" customHeight="1" x14ac:dyDescent="0.2">
      <c r="A5" s="217"/>
      <c r="B5" s="220"/>
      <c r="C5" s="222"/>
      <c r="D5" s="238"/>
      <c r="E5" s="268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8"/>
      <c r="S5" s="264"/>
      <c r="T5" s="264"/>
      <c r="U5" s="264"/>
      <c r="V5" s="264"/>
      <c r="W5" s="264"/>
      <c r="X5" s="264"/>
      <c r="Y5" s="264"/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/>
      <c r="AO5" s="264"/>
      <c r="AP5" s="264"/>
      <c r="AQ5" s="264"/>
      <c r="AR5" s="264"/>
      <c r="AS5" s="264"/>
      <c r="AT5" s="264"/>
      <c r="AU5" s="264"/>
      <c r="AV5" s="264"/>
      <c r="AW5" s="264"/>
      <c r="AX5" s="264"/>
      <c r="AY5" s="269"/>
    </row>
    <row r="6" spans="1:51" s="92" customFormat="1" ht="15" customHeight="1" x14ac:dyDescent="0.2">
      <c r="A6" s="217"/>
      <c r="B6" s="220"/>
      <c r="C6" s="222"/>
      <c r="D6" s="238"/>
      <c r="E6" s="268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8"/>
      <c r="S6" s="264"/>
      <c r="T6" s="264"/>
      <c r="U6" s="264"/>
      <c r="V6" s="264"/>
      <c r="W6" s="264"/>
      <c r="X6" s="264"/>
      <c r="Y6" s="264"/>
      <c r="Z6" s="264"/>
      <c r="AA6" s="264"/>
      <c r="AB6" s="264"/>
      <c r="AC6" s="264"/>
      <c r="AD6" s="264"/>
      <c r="AE6" s="264"/>
      <c r="AF6" s="264"/>
      <c r="AG6" s="264"/>
      <c r="AH6" s="264"/>
      <c r="AI6" s="264"/>
      <c r="AJ6" s="264"/>
      <c r="AK6" s="264"/>
      <c r="AL6" s="264"/>
      <c r="AM6" s="264"/>
      <c r="AN6" s="264"/>
      <c r="AO6" s="264"/>
      <c r="AP6" s="264"/>
      <c r="AQ6" s="264"/>
      <c r="AR6" s="264"/>
      <c r="AS6" s="264"/>
      <c r="AT6" s="264"/>
      <c r="AU6" s="264"/>
      <c r="AV6" s="264"/>
      <c r="AW6" s="264"/>
      <c r="AX6" s="264"/>
      <c r="AY6" s="269"/>
    </row>
    <row r="7" spans="1:51" s="92" customFormat="1" ht="15" customHeight="1" x14ac:dyDescent="0.2">
      <c r="A7" s="217"/>
      <c r="B7" s="220"/>
      <c r="C7" s="222"/>
      <c r="D7" s="238"/>
      <c r="E7" s="268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68"/>
      <c r="S7" s="264"/>
      <c r="T7" s="264"/>
      <c r="U7" s="264"/>
      <c r="V7" s="264"/>
      <c r="W7" s="264"/>
      <c r="X7" s="264"/>
      <c r="Y7" s="264"/>
      <c r="Z7" s="264"/>
      <c r="AA7" s="264"/>
      <c r="AB7" s="264"/>
      <c r="AC7" s="264"/>
      <c r="AD7" s="264"/>
      <c r="AE7" s="264"/>
      <c r="AF7" s="264"/>
      <c r="AG7" s="264"/>
      <c r="AH7" s="264"/>
      <c r="AI7" s="264"/>
      <c r="AJ7" s="264"/>
      <c r="AK7" s="264"/>
      <c r="AL7" s="264"/>
      <c r="AM7" s="264"/>
      <c r="AN7" s="264"/>
      <c r="AO7" s="264"/>
      <c r="AP7" s="264"/>
      <c r="AQ7" s="264"/>
      <c r="AR7" s="264"/>
      <c r="AS7" s="264"/>
      <c r="AT7" s="264"/>
      <c r="AU7" s="264"/>
      <c r="AV7" s="264"/>
      <c r="AW7" s="264"/>
      <c r="AX7" s="264"/>
      <c r="AY7" s="269"/>
    </row>
    <row r="8" spans="1:51" s="92" customFormat="1" ht="15" customHeight="1" x14ac:dyDescent="0.2">
      <c r="A8" s="217"/>
      <c r="B8" s="220"/>
      <c r="C8" s="222"/>
      <c r="D8" s="238"/>
      <c r="E8" s="268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8"/>
      <c r="S8" s="264"/>
      <c r="T8" s="264"/>
      <c r="U8" s="264"/>
      <c r="V8" s="264"/>
      <c r="W8" s="264"/>
      <c r="X8" s="264"/>
      <c r="Y8" s="264"/>
      <c r="Z8" s="264"/>
      <c r="AA8" s="264"/>
      <c r="AB8" s="264"/>
      <c r="AC8" s="264"/>
      <c r="AD8" s="264"/>
      <c r="AE8" s="264"/>
      <c r="AF8" s="264"/>
      <c r="AG8" s="264"/>
      <c r="AH8" s="264"/>
      <c r="AI8" s="264"/>
      <c r="AJ8" s="264"/>
      <c r="AK8" s="264"/>
      <c r="AL8" s="264"/>
      <c r="AM8" s="264"/>
      <c r="AN8" s="264"/>
      <c r="AO8" s="264"/>
      <c r="AP8" s="264"/>
      <c r="AQ8" s="264"/>
      <c r="AR8" s="264"/>
      <c r="AS8" s="264"/>
      <c r="AT8" s="264"/>
      <c r="AU8" s="264"/>
      <c r="AV8" s="264"/>
      <c r="AW8" s="264"/>
      <c r="AX8" s="264"/>
      <c r="AY8" s="269"/>
    </row>
    <row r="9" spans="1:51" s="92" customFormat="1" ht="15.75" customHeight="1" thickBot="1" x14ac:dyDescent="0.25">
      <c r="A9" s="217"/>
      <c r="B9" s="220"/>
      <c r="C9" s="222"/>
      <c r="D9" s="238"/>
      <c r="E9" s="270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70"/>
      <c r="S9" s="264"/>
      <c r="T9" s="264"/>
      <c r="U9" s="264"/>
      <c r="V9" s="264"/>
      <c r="W9" s="264"/>
      <c r="X9" s="264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71"/>
    </row>
    <row r="10" spans="1:51" s="92" customFormat="1" ht="57.75" customHeight="1" thickTop="1" thickBot="1" x14ac:dyDescent="0.25">
      <c r="A10" s="218"/>
      <c r="B10" s="221"/>
      <c r="C10" s="222"/>
      <c r="D10" s="239"/>
      <c r="E10" s="260" t="s">
        <v>22</v>
      </c>
      <c r="F10" s="260"/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1"/>
      <c r="R10" s="93" t="s">
        <v>381</v>
      </c>
      <c r="S10" s="274" t="s">
        <v>23</v>
      </c>
      <c r="T10" s="275"/>
      <c r="U10" s="275"/>
      <c r="V10" s="275"/>
      <c r="W10" s="275"/>
      <c r="X10" s="276"/>
      <c r="Y10" s="94" t="s">
        <v>382</v>
      </c>
      <c r="Z10" s="259" t="s">
        <v>24</v>
      </c>
      <c r="AA10" s="260"/>
      <c r="AB10" s="260"/>
      <c r="AC10" s="260"/>
      <c r="AD10" s="260"/>
      <c r="AE10" s="260"/>
      <c r="AF10" s="260"/>
      <c r="AG10" s="260"/>
      <c r="AH10" s="260"/>
      <c r="AI10" s="260"/>
      <c r="AJ10" s="260"/>
      <c r="AK10" s="260"/>
      <c r="AL10" s="260"/>
      <c r="AM10" s="259" t="s">
        <v>25</v>
      </c>
      <c r="AN10" s="260"/>
      <c r="AO10" s="260"/>
      <c r="AP10" s="260"/>
      <c r="AQ10" s="260"/>
      <c r="AR10" s="260"/>
      <c r="AS10" s="260"/>
      <c r="AT10" s="260"/>
      <c r="AU10" s="260"/>
      <c r="AV10" s="260"/>
      <c r="AW10" s="260"/>
      <c r="AX10" s="260"/>
      <c r="AY10" s="261"/>
    </row>
    <row r="11" spans="1:51" s="92" customFormat="1" ht="15" thickBot="1" x14ac:dyDescent="0.25">
      <c r="A11" s="101"/>
      <c r="B11" s="101"/>
      <c r="C11" s="222"/>
      <c r="D11" s="95" t="s">
        <v>185</v>
      </c>
      <c r="E11" s="95" t="s">
        <v>4</v>
      </c>
      <c r="F11" s="95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95" t="s">
        <v>16</v>
      </c>
      <c r="R11" s="99"/>
      <c r="S11" s="95" t="s">
        <v>277</v>
      </c>
      <c r="T11" s="100" t="s">
        <v>315</v>
      </c>
      <c r="U11" s="100" t="s">
        <v>17</v>
      </c>
      <c r="V11" s="100" t="s">
        <v>316</v>
      </c>
      <c r="W11" s="100" t="s">
        <v>21</v>
      </c>
      <c r="X11" s="100" t="s">
        <v>20</v>
      </c>
      <c r="Y11" s="99" t="s">
        <v>256</v>
      </c>
      <c r="Z11" s="95" t="s">
        <v>4</v>
      </c>
      <c r="AA11" s="95" t="s">
        <v>5</v>
      </c>
      <c r="AB11" s="95" t="s">
        <v>6</v>
      </c>
      <c r="AC11" s="95" t="s">
        <v>7</v>
      </c>
      <c r="AD11" s="95" t="s">
        <v>8</v>
      </c>
      <c r="AE11" s="95" t="s">
        <v>9</v>
      </c>
      <c r="AF11" s="95" t="s">
        <v>10</v>
      </c>
      <c r="AG11" s="95" t="s">
        <v>11</v>
      </c>
      <c r="AH11" s="95" t="s">
        <v>12</v>
      </c>
      <c r="AI11" s="95" t="s">
        <v>13</v>
      </c>
      <c r="AJ11" s="95" t="s">
        <v>14</v>
      </c>
      <c r="AK11" s="95" t="s">
        <v>15</v>
      </c>
      <c r="AL11" s="95" t="s">
        <v>16</v>
      </c>
      <c r="AM11" s="95" t="s">
        <v>4</v>
      </c>
      <c r="AN11" s="95" t="s">
        <v>5</v>
      </c>
      <c r="AO11" s="95" t="s">
        <v>6</v>
      </c>
      <c r="AP11" s="95" t="s">
        <v>7</v>
      </c>
      <c r="AQ11" s="95" t="s">
        <v>8</v>
      </c>
      <c r="AR11" s="95" t="s">
        <v>9</v>
      </c>
      <c r="AS11" s="95" t="s">
        <v>10</v>
      </c>
      <c r="AT11" s="95" t="s">
        <v>11</v>
      </c>
      <c r="AU11" s="95" t="s">
        <v>12</v>
      </c>
      <c r="AV11" s="95" t="s">
        <v>13</v>
      </c>
      <c r="AW11" s="95" t="s">
        <v>14</v>
      </c>
      <c r="AX11" s="95" t="s">
        <v>15</v>
      </c>
      <c r="AY11" s="95" t="s">
        <v>16</v>
      </c>
    </row>
    <row r="12" spans="1:51" s="48" customFormat="1" ht="15" thickBot="1" x14ac:dyDescent="0.25">
      <c r="A12" s="1" t="s">
        <v>363</v>
      </c>
      <c r="B12" s="60" t="s">
        <v>364</v>
      </c>
      <c r="C12" s="163">
        <f>+D12/Metas!M40</f>
        <v>2.2463447558359637</v>
      </c>
      <c r="D12" s="162">
        <f t="shared" ref="D12:D17" si="0">+Q12/R12</f>
        <v>0.10785824345146379</v>
      </c>
      <c r="E12" s="177">
        <f>IFERROR(VLOOKUP($B12,[1]NUM8.2!$H$3:$M$157,2,FALSE),0)</f>
        <v>16</v>
      </c>
      <c r="F12" s="177">
        <f>IFERROR(VLOOKUP($B12,[1]NUM8.2!$H$3:$M$157,3,FALSE),0)</f>
        <v>17</v>
      </c>
      <c r="G12" s="177">
        <f>IFERROR(VLOOKUP($B12,[1]NUM8.2!$H$3:$M$157,4,FALSE),0)</f>
        <v>11</v>
      </c>
      <c r="H12" s="177">
        <f>IFERROR(VLOOKUP($B12,[1]NUM8.2!$H$3:$M$157,5,FALSE),0)</f>
        <v>26</v>
      </c>
      <c r="I12" s="59"/>
      <c r="J12" s="59"/>
      <c r="K12" s="59"/>
      <c r="L12" s="59"/>
      <c r="M12" s="59"/>
      <c r="N12" s="59"/>
      <c r="O12" s="59"/>
      <c r="P12" s="59"/>
      <c r="Q12" s="7">
        <f>SUM(E12:P12)</f>
        <v>70</v>
      </c>
      <c r="R12" s="8">
        <f>+Y12-T12</f>
        <v>649</v>
      </c>
      <c r="S12" s="4">
        <f>IFERROR(VLOOKUP($B12,[2]DEN8.2!$H$3:$J$159,2,FALSE),0)</f>
        <v>378</v>
      </c>
      <c r="T12" s="37">
        <f>+S12+(Z12+AA12+AB12+AC12)-(AM12+AN12+AO12+AP12)</f>
        <v>385</v>
      </c>
      <c r="U12" s="9"/>
      <c r="V12" s="45">
        <f>+U12+(AF12)-(AS12)</f>
        <v>0</v>
      </c>
      <c r="W12" s="45">
        <f>+U12+(AF12+AG12+AH12+AI12)-(AS12+AT12+AU12+AV12)</f>
        <v>0</v>
      </c>
      <c r="X12" s="9"/>
      <c r="Y12" s="5">
        <v>1034</v>
      </c>
      <c r="Z12" s="177">
        <f>IFERROR(VLOOKUP($B12,'[1]ACT DEN8.2'!$H$3:$M$117,2,FALSE),0)</f>
        <v>1</v>
      </c>
      <c r="AA12" s="177">
        <f>IFERROR(VLOOKUP($B12,'[1]ACT DEN8.2'!$H$3:$M$117,3,FALSE),0)</f>
        <v>2</v>
      </c>
      <c r="AB12" s="177">
        <f>IFERROR(VLOOKUP($B12,'[1]ACT DEN8.2'!$H$3:$M$117,4,FALSE),0)</f>
        <v>5</v>
      </c>
      <c r="AC12" s="177">
        <f>IFERROR(VLOOKUP($B12,'[1]ACT DEN8.2'!$H$3:$M$117,5,FALSE),0)</f>
        <v>5</v>
      </c>
      <c r="AD12" s="58"/>
      <c r="AE12" s="58"/>
      <c r="AF12" s="58"/>
      <c r="AG12" s="58"/>
      <c r="AH12" s="59"/>
      <c r="AI12" s="59"/>
      <c r="AJ12" s="59"/>
      <c r="AK12" s="2"/>
      <c r="AL12" s="4">
        <f>SUM(Z12:AK12)</f>
        <v>13</v>
      </c>
      <c r="AM12" s="177">
        <f>IFERROR(VLOOKUP($B12,'[1]ACT DEN8.2'!$AA$3:$AF$90,2,FALSE),0)</f>
        <v>1</v>
      </c>
      <c r="AN12" s="177">
        <f>IFERROR(VLOOKUP($B12,'[1]ACT DEN8.2'!$AA$3:$AF$90,3,FALSE),0)</f>
        <v>1</v>
      </c>
      <c r="AO12" s="177">
        <f>IFERROR(VLOOKUP($B12,'[1]ACT DEN8.2'!$AA$3:$AF$90,4,FALSE),0)</f>
        <v>4</v>
      </c>
      <c r="AP12" s="177">
        <f>IFERROR(VLOOKUP($B12,'[1]ACT DEN8.2'!$AA$3:$AF$90,5,FALSE),0)</f>
        <v>0</v>
      </c>
      <c r="AQ12" s="59"/>
      <c r="AR12" s="59"/>
      <c r="AS12" s="59"/>
      <c r="AT12" s="59"/>
      <c r="AU12" s="59"/>
      <c r="AV12" s="59"/>
      <c r="AW12" s="59"/>
      <c r="AX12" s="58"/>
      <c r="AY12" s="4">
        <f>SUM(AM12:AX12)</f>
        <v>6</v>
      </c>
    </row>
    <row r="13" spans="1:51" s="48" customFormat="1" ht="15" thickBot="1" x14ac:dyDescent="0.25">
      <c r="A13" s="1" t="s">
        <v>71</v>
      </c>
      <c r="B13" s="60" t="s">
        <v>365</v>
      </c>
      <c r="C13" s="163">
        <f>+D13/Metas!M41</f>
        <v>0.76611841317723672</v>
      </c>
      <c r="D13" s="162">
        <f t="shared" si="0"/>
        <v>2.9878618113912233E-2</v>
      </c>
      <c r="E13" s="177">
        <f>IFERROR(VLOOKUP($B13,[1]NUM8.2!$H$3:$M$157,2,FALSE),0)</f>
        <v>11</v>
      </c>
      <c r="F13" s="177">
        <f>IFERROR(VLOOKUP($B13,[1]NUM8.2!$H$3:$M$157,3,FALSE),0)</f>
        <v>6</v>
      </c>
      <c r="G13" s="177">
        <f>IFERROR(VLOOKUP($B13,[1]NUM8.2!$H$3:$M$157,4,FALSE),0)</f>
        <v>13</v>
      </c>
      <c r="H13" s="177">
        <f>IFERROR(VLOOKUP($B13,[1]NUM8.2!$H$3:$M$157,5,FALSE),0)</f>
        <v>2</v>
      </c>
      <c r="I13" s="59"/>
      <c r="J13" s="59"/>
      <c r="K13" s="59"/>
      <c r="L13" s="59"/>
      <c r="M13" s="59"/>
      <c r="N13" s="59"/>
      <c r="O13" s="59"/>
      <c r="P13" s="59"/>
      <c r="Q13" s="7">
        <f t="shared" ref="Q13:Q17" si="1">SUM(E13:P13)</f>
        <v>32</v>
      </c>
      <c r="R13" s="8">
        <f>+Y13-T13</f>
        <v>1071</v>
      </c>
      <c r="S13" s="4">
        <f>IFERROR(VLOOKUP($B13,[2]DEN8.2!$H$3:$J$159,2,FALSE),0)</f>
        <v>586</v>
      </c>
      <c r="T13" s="37">
        <f t="shared" ref="T13:T17" si="2">+S13+(Z13+AA13+AB13+AC13)-(AM13+AN13+AO13+AP13)</f>
        <v>611</v>
      </c>
      <c r="U13" s="9"/>
      <c r="V13" s="45">
        <f t="shared" ref="V13:V17" si="3">+U13+(AF13)-(AS13)</f>
        <v>0</v>
      </c>
      <c r="W13" s="45">
        <f t="shared" ref="W13:W17" si="4">+U13+(AF13+AG13+AH13+AI13)-(AS13+AT13+AU13+AV13)</f>
        <v>0</v>
      </c>
      <c r="X13" s="9"/>
      <c r="Y13" s="5">
        <v>1682</v>
      </c>
      <c r="Z13" s="177">
        <f>IFERROR(VLOOKUP($B13,'[1]ACT DEN8.2'!$H$3:$M$117,2,FALSE),0)</f>
        <v>5</v>
      </c>
      <c r="AA13" s="177">
        <f>IFERROR(VLOOKUP($B13,'[1]ACT DEN8.2'!$H$3:$M$117,3,FALSE),0)</f>
        <v>5</v>
      </c>
      <c r="AB13" s="177">
        <f>IFERROR(VLOOKUP($B13,'[1]ACT DEN8.2'!$H$3:$M$117,4,FALSE),0)</f>
        <v>10</v>
      </c>
      <c r="AC13" s="177">
        <f>IFERROR(VLOOKUP($B13,'[1]ACT DEN8.2'!$H$3:$M$117,5,FALSE),0)</f>
        <v>5</v>
      </c>
      <c r="AD13" s="58"/>
      <c r="AE13" s="58"/>
      <c r="AF13" s="58"/>
      <c r="AG13" s="58"/>
      <c r="AH13" s="59"/>
      <c r="AI13" s="59"/>
      <c r="AJ13" s="59"/>
      <c r="AK13" s="2"/>
      <c r="AL13" s="4">
        <f t="shared" ref="AL13:AL17" si="5">SUM(Z13:AK13)</f>
        <v>25</v>
      </c>
      <c r="AM13" s="177">
        <f>IFERROR(VLOOKUP($B13,'[1]ACT DEN8.2'!$AA$3:$AF$90,2,FALSE),0)</f>
        <v>0</v>
      </c>
      <c r="AN13" s="177">
        <f>IFERROR(VLOOKUP($B13,'[1]ACT DEN8.2'!$AA$3:$AF$90,3,FALSE),0)</f>
        <v>0</v>
      </c>
      <c r="AO13" s="177">
        <f>IFERROR(VLOOKUP($B13,'[1]ACT DEN8.2'!$AA$3:$AF$90,4,FALSE),0)</f>
        <v>0</v>
      </c>
      <c r="AP13" s="177">
        <f>IFERROR(VLOOKUP($B13,'[1]ACT DEN8.2'!$AA$3:$AF$90,5,FALSE),0)</f>
        <v>0</v>
      </c>
      <c r="AQ13" s="59"/>
      <c r="AR13" s="59"/>
      <c r="AS13" s="59"/>
      <c r="AT13" s="59"/>
      <c r="AU13" s="59"/>
      <c r="AV13" s="59"/>
      <c r="AW13" s="59"/>
      <c r="AX13" s="58"/>
      <c r="AY13" s="4">
        <f t="shared" ref="AY13:AY17" si="6">SUM(AM13:AX13)</f>
        <v>0</v>
      </c>
    </row>
    <row r="14" spans="1:51" s="48" customFormat="1" ht="15" thickBot="1" x14ac:dyDescent="0.25">
      <c r="A14" s="1" t="s">
        <v>85</v>
      </c>
      <c r="B14" s="60" t="s">
        <v>366</v>
      </c>
      <c r="C14" s="163">
        <f>+D14/Metas!M42</f>
        <v>1.4026381871001621</v>
      </c>
      <c r="D14" s="162">
        <f t="shared" si="0"/>
        <v>5.4660810151293315E-2</v>
      </c>
      <c r="E14" s="177">
        <f>IFERROR(VLOOKUP($B14,[1]NUM8.2!$H$3:$M$157,2,FALSE),0)</f>
        <v>25</v>
      </c>
      <c r="F14" s="177">
        <f>IFERROR(VLOOKUP($B14,[1]NUM8.2!$H$3:$M$157,3,FALSE),0)</f>
        <v>34</v>
      </c>
      <c r="G14" s="177">
        <f>IFERROR(VLOOKUP($B14,[1]NUM8.2!$H$3:$M$157,4,FALSE),0)</f>
        <v>26</v>
      </c>
      <c r="H14" s="177">
        <f>IFERROR(VLOOKUP($B14,[1]NUM8.2!$H$3:$M$157,5,FALSE),0)</f>
        <v>27</v>
      </c>
      <c r="I14" s="59"/>
      <c r="J14" s="59"/>
      <c r="K14" s="59"/>
      <c r="L14" s="59"/>
      <c r="M14" s="59"/>
      <c r="N14" s="59"/>
      <c r="O14" s="59"/>
      <c r="P14" s="59"/>
      <c r="Q14" s="7">
        <f t="shared" si="1"/>
        <v>112</v>
      </c>
      <c r="R14" s="8">
        <f>+Y14-T14</f>
        <v>2049</v>
      </c>
      <c r="S14" s="4">
        <f>IFERROR(VLOOKUP($B14,[2]DEN8.2!$H$3:$J$159,2,FALSE),0)</f>
        <v>516</v>
      </c>
      <c r="T14" s="37">
        <f t="shared" si="2"/>
        <v>526</v>
      </c>
      <c r="U14" s="9"/>
      <c r="V14" s="45">
        <f t="shared" si="3"/>
        <v>0</v>
      </c>
      <c r="W14" s="45">
        <f t="shared" si="4"/>
        <v>0</v>
      </c>
      <c r="X14" s="9"/>
      <c r="Y14" s="5">
        <v>2575</v>
      </c>
      <c r="Z14" s="177">
        <f>IFERROR(VLOOKUP($B14,'[1]ACT DEN8.2'!$H$3:$M$117,2,FALSE),0)</f>
        <v>5</v>
      </c>
      <c r="AA14" s="177">
        <f>IFERROR(VLOOKUP($B14,'[1]ACT DEN8.2'!$H$3:$M$117,3,FALSE),0)</f>
        <v>4</v>
      </c>
      <c r="AB14" s="177">
        <f>IFERROR(VLOOKUP($B14,'[1]ACT DEN8.2'!$H$3:$M$117,4,FALSE),0)</f>
        <v>11</v>
      </c>
      <c r="AC14" s="177">
        <f>IFERROR(VLOOKUP($B14,'[1]ACT DEN8.2'!$H$3:$M$117,5,FALSE),0)</f>
        <v>2</v>
      </c>
      <c r="AD14" s="58"/>
      <c r="AE14" s="58"/>
      <c r="AF14" s="58"/>
      <c r="AG14" s="58"/>
      <c r="AH14" s="59"/>
      <c r="AI14" s="59"/>
      <c r="AJ14" s="59"/>
      <c r="AK14" s="2"/>
      <c r="AL14" s="4">
        <f t="shared" si="5"/>
        <v>22</v>
      </c>
      <c r="AM14" s="177">
        <f>IFERROR(VLOOKUP($B14,'[1]ACT DEN8.2'!$AA$3:$AF$90,2,FALSE),0)</f>
        <v>6</v>
      </c>
      <c r="AN14" s="177">
        <f>IFERROR(VLOOKUP($B14,'[1]ACT DEN8.2'!$AA$3:$AF$90,3,FALSE),0)</f>
        <v>0</v>
      </c>
      <c r="AO14" s="177">
        <f>IFERROR(VLOOKUP($B14,'[1]ACT DEN8.2'!$AA$3:$AF$90,4,FALSE),0)</f>
        <v>6</v>
      </c>
      <c r="AP14" s="177">
        <f>IFERROR(VLOOKUP($B14,'[1]ACT DEN8.2'!$AA$3:$AF$90,5,FALSE),0)</f>
        <v>0</v>
      </c>
      <c r="AQ14" s="59"/>
      <c r="AR14" s="59"/>
      <c r="AS14" s="59"/>
      <c r="AT14" s="59"/>
      <c r="AU14" s="59"/>
      <c r="AV14" s="59"/>
      <c r="AW14" s="59"/>
      <c r="AX14" s="58"/>
      <c r="AY14" s="4">
        <f t="shared" si="6"/>
        <v>12</v>
      </c>
    </row>
    <row r="15" spans="1:51" s="48" customFormat="1" ht="15" thickBot="1" x14ac:dyDescent="0.25">
      <c r="A15" s="1" t="s">
        <v>102</v>
      </c>
      <c r="B15" s="60" t="s">
        <v>367</v>
      </c>
      <c r="C15" s="163">
        <f>+D15/Metas!M43</f>
        <v>0.6299874475001086</v>
      </c>
      <c r="D15" s="162">
        <f t="shared" si="0"/>
        <v>2.4626209322779244E-2</v>
      </c>
      <c r="E15" s="177">
        <f>IFERROR(VLOOKUP($B15,[1]NUM8.2!$H$3:$M$157,2,FALSE),0)</f>
        <v>5</v>
      </c>
      <c r="F15" s="177">
        <f>IFERROR(VLOOKUP($B15,[1]NUM8.2!$H$3:$M$157,3,FALSE),0)</f>
        <v>1</v>
      </c>
      <c r="G15" s="177">
        <f>IFERROR(VLOOKUP($B15,[1]NUM8.2!$H$3:$M$157,4,FALSE),0)</f>
        <v>18</v>
      </c>
      <c r="H15" s="177">
        <f>IFERROR(VLOOKUP($B15,[1]NUM8.2!$H$3:$M$157,5,FALSE),0)</f>
        <v>4</v>
      </c>
      <c r="I15" s="59"/>
      <c r="J15" s="59"/>
      <c r="K15" s="59"/>
      <c r="L15" s="59"/>
      <c r="M15" s="59"/>
      <c r="N15" s="59"/>
      <c r="O15" s="59"/>
      <c r="P15" s="59"/>
      <c r="Q15" s="7">
        <f t="shared" si="1"/>
        <v>28</v>
      </c>
      <c r="R15" s="8">
        <f t="shared" ref="R15:R17" si="7">+Y15-T15</f>
        <v>1137</v>
      </c>
      <c r="S15" s="4">
        <f>IFERROR(VLOOKUP($B15,[2]DEN8.2!$H$3:$J$159,2,FALSE),0)</f>
        <v>519</v>
      </c>
      <c r="T15" s="37">
        <f t="shared" si="2"/>
        <v>510</v>
      </c>
      <c r="U15" s="9"/>
      <c r="V15" s="45">
        <f t="shared" si="3"/>
        <v>0</v>
      </c>
      <c r="W15" s="45">
        <f t="shared" si="4"/>
        <v>0</v>
      </c>
      <c r="X15" s="9"/>
      <c r="Y15" s="5">
        <v>1647</v>
      </c>
      <c r="Z15" s="177">
        <f>IFERROR(VLOOKUP($B15,'[1]ACT DEN8.2'!$H$3:$M$117,2,FALSE),0)</f>
        <v>4</v>
      </c>
      <c r="AA15" s="177">
        <f>IFERROR(VLOOKUP($B15,'[1]ACT DEN8.2'!$H$3:$M$117,3,FALSE),0)</f>
        <v>1</v>
      </c>
      <c r="AB15" s="177">
        <f>IFERROR(VLOOKUP($B15,'[1]ACT DEN8.2'!$H$3:$M$117,4,FALSE),0)</f>
        <v>4</v>
      </c>
      <c r="AC15" s="177">
        <f>IFERROR(VLOOKUP($B15,'[1]ACT DEN8.2'!$H$3:$M$117,5,FALSE),0)</f>
        <v>4</v>
      </c>
      <c r="AD15" s="58"/>
      <c r="AE15" s="58"/>
      <c r="AF15" s="58"/>
      <c r="AG15" s="58"/>
      <c r="AH15" s="59"/>
      <c r="AI15" s="59"/>
      <c r="AJ15" s="59"/>
      <c r="AK15" s="2"/>
      <c r="AL15" s="4">
        <f t="shared" si="5"/>
        <v>13</v>
      </c>
      <c r="AM15" s="177">
        <f>IFERROR(VLOOKUP($B15,'[1]ACT DEN8.2'!$AA$3:$AF$90,2,FALSE),0)</f>
        <v>3</v>
      </c>
      <c r="AN15" s="177">
        <f>IFERROR(VLOOKUP($B15,'[1]ACT DEN8.2'!$AA$3:$AF$90,3,FALSE),0)</f>
        <v>5</v>
      </c>
      <c r="AO15" s="177">
        <f>IFERROR(VLOOKUP($B15,'[1]ACT DEN8.2'!$AA$3:$AF$90,4,FALSE),0)</f>
        <v>7</v>
      </c>
      <c r="AP15" s="177">
        <f>IFERROR(VLOOKUP($B15,'[1]ACT DEN8.2'!$AA$3:$AF$90,5,FALSE),0)</f>
        <v>7</v>
      </c>
      <c r="AQ15" s="59"/>
      <c r="AR15" s="59"/>
      <c r="AS15" s="59"/>
      <c r="AT15" s="59"/>
      <c r="AU15" s="59"/>
      <c r="AV15" s="59"/>
      <c r="AW15" s="59"/>
      <c r="AX15" s="58"/>
      <c r="AY15" s="4">
        <f t="shared" si="6"/>
        <v>22</v>
      </c>
    </row>
    <row r="16" spans="1:51" s="48" customFormat="1" ht="15" thickBot="1" x14ac:dyDescent="0.25">
      <c r="A16" s="1" t="s">
        <v>113</v>
      </c>
      <c r="B16" s="60" t="s">
        <v>368</v>
      </c>
      <c r="C16" s="163">
        <f>+D16/Metas!M44</f>
        <v>2.2102099067922909</v>
      </c>
      <c r="D16" s="162">
        <f t="shared" si="0"/>
        <v>8.6065573770491802E-2</v>
      </c>
      <c r="E16" s="177">
        <f>IFERROR(VLOOKUP($B16,[1]NUM8.2!$H$3:$M$157,2,FALSE),0)</f>
        <v>36</v>
      </c>
      <c r="F16" s="177">
        <f>IFERROR(VLOOKUP($B16,[1]NUM8.2!$H$3:$M$157,3,FALSE),0)</f>
        <v>6</v>
      </c>
      <c r="G16" s="177">
        <f>IFERROR(VLOOKUP($B16,[1]NUM8.2!$H$3:$M$157,4,FALSE),0)</f>
        <v>5</v>
      </c>
      <c r="H16" s="177">
        <f>IFERROR(VLOOKUP($B16,[1]NUM8.2!$H$3:$M$157,5,FALSE),0)</f>
        <v>16</v>
      </c>
      <c r="I16" s="59"/>
      <c r="J16" s="59"/>
      <c r="K16" s="59"/>
      <c r="L16" s="59"/>
      <c r="M16" s="59"/>
      <c r="N16" s="59"/>
      <c r="O16" s="59"/>
      <c r="P16" s="59"/>
      <c r="Q16" s="7">
        <f t="shared" si="1"/>
        <v>63</v>
      </c>
      <c r="R16" s="8">
        <f t="shared" si="7"/>
        <v>732</v>
      </c>
      <c r="S16" s="4">
        <f>IFERROR(VLOOKUP($B16,[2]DEN8.2!$H$3:$J$159,2,FALSE),0)</f>
        <v>507</v>
      </c>
      <c r="T16" s="37">
        <f t="shared" si="2"/>
        <v>503</v>
      </c>
      <c r="U16" s="9"/>
      <c r="V16" s="45">
        <f t="shared" si="3"/>
        <v>0</v>
      </c>
      <c r="W16" s="45">
        <f t="shared" si="4"/>
        <v>0</v>
      </c>
      <c r="X16" s="9"/>
      <c r="Y16" s="5">
        <v>1235</v>
      </c>
      <c r="Z16" s="177">
        <f>IFERROR(VLOOKUP($B16,'[1]ACT DEN8.2'!$H$3:$M$117,2,FALSE),0)</f>
        <v>9</v>
      </c>
      <c r="AA16" s="177">
        <f>IFERROR(VLOOKUP($B16,'[1]ACT DEN8.2'!$H$3:$M$117,3,FALSE),0)</f>
        <v>6</v>
      </c>
      <c r="AB16" s="177">
        <f>IFERROR(VLOOKUP($B16,'[1]ACT DEN8.2'!$H$3:$M$117,4,FALSE),0)</f>
        <v>8</v>
      </c>
      <c r="AC16" s="177">
        <f>IFERROR(VLOOKUP($B16,'[1]ACT DEN8.2'!$H$3:$M$117,5,FALSE),0)</f>
        <v>4</v>
      </c>
      <c r="AD16" s="58"/>
      <c r="AE16" s="58"/>
      <c r="AF16" s="58"/>
      <c r="AG16" s="58"/>
      <c r="AH16" s="59"/>
      <c r="AI16" s="59"/>
      <c r="AJ16" s="59"/>
      <c r="AK16" s="2"/>
      <c r="AL16" s="4">
        <f t="shared" si="5"/>
        <v>27</v>
      </c>
      <c r="AM16" s="177">
        <f>IFERROR(VLOOKUP($B16,'[1]ACT DEN8.2'!$AA$3:$AF$90,2,FALSE),0)</f>
        <v>22</v>
      </c>
      <c r="AN16" s="177">
        <f>IFERROR(VLOOKUP($B16,'[1]ACT DEN8.2'!$AA$3:$AF$90,3,FALSE),0)</f>
        <v>1</v>
      </c>
      <c r="AO16" s="177">
        <f>IFERROR(VLOOKUP($B16,'[1]ACT DEN8.2'!$AA$3:$AF$90,4,FALSE),0)</f>
        <v>1</v>
      </c>
      <c r="AP16" s="177">
        <f>IFERROR(VLOOKUP($B16,'[1]ACT DEN8.2'!$AA$3:$AF$90,5,FALSE),0)</f>
        <v>7</v>
      </c>
      <c r="AQ16" s="59"/>
      <c r="AR16" s="59"/>
      <c r="AS16" s="59"/>
      <c r="AT16" s="59"/>
      <c r="AU16" s="59"/>
      <c r="AV16" s="59"/>
      <c r="AW16" s="59"/>
      <c r="AX16" s="58"/>
      <c r="AY16" s="4">
        <f t="shared" si="6"/>
        <v>31</v>
      </c>
    </row>
    <row r="17" spans="1:51" s="48" customFormat="1" ht="15" thickBot="1" x14ac:dyDescent="0.25">
      <c r="A17" s="1" t="s">
        <v>143</v>
      </c>
      <c r="B17" s="60" t="s">
        <v>369</v>
      </c>
      <c r="C17" s="163">
        <f>+D17/Metas!M45</f>
        <v>0.48106156818374246</v>
      </c>
      <c r="D17" s="162">
        <f t="shared" si="0"/>
        <v>2.0161290322580645E-2</v>
      </c>
      <c r="E17" s="177">
        <f>IFERROR(VLOOKUP($B17,[1]NUM8.2!$H$3:$M$157,2,FALSE),0)</f>
        <v>2</v>
      </c>
      <c r="F17" s="177">
        <f>IFERROR(VLOOKUP($B17,[1]NUM8.2!$H$3:$M$157,3,FALSE),0)</f>
        <v>4</v>
      </c>
      <c r="G17" s="177">
        <f>IFERROR(VLOOKUP($B17,[1]NUM8.2!$H$3:$M$157,4,FALSE),0)</f>
        <v>3</v>
      </c>
      <c r="H17" s="177">
        <f>IFERROR(VLOOKUP($B17,[1]NUM8.2!$H$3:$M$157,5,FALSE),0)</f>
        <v>1</v>
      </c>
      <c r="I17" s="59"/>
      <c r="J17" s="59"/>
      <c r="K17" s="59"/>
      <c r="L17" s="59"/>
      <c r="M17" s="59"/>
      <c r="N17" s="59"/>
      <c r="O17" s="59"/>
      <c r="P17" s="59"/>
      <c r="Q17" s="7">
        <f t="shared" si="1"/>
        <v>10</v>
      </c>
      <c r="R17" s="8">
        <f t="shared" si="7"/>
        <v>496</v>
      </c>
      <c r="S17" s="4">
        <f>IFERROR(VLOOKUP($B17,[2]DEN8.2!$H$3:$J$159,2,FALSE),0)</f>
        <v>261</v>
      </c>
      <c r="T17" s="37">
        <f t="shared" si="2"/>
        <v>266</v>
      </c>
      <c r="U17" s="9"/>
      <c r="V17" s="45">
        <f t="shared" si="3"/>
        <v>0</v>
      </c>
      <c r="W17" s="45">
        <f t="shared" si="4"/>
        <v>0</v>
      </c>
      <c r="X17" s="9"/>
      <c r="Y17" s="5">
        <v>762</v>
      </c>
      <c r="Z17" s="177">
        <f>IFERROR(VLOOKUP($B17,'[1]ACT DEN8.2'!$H$3:$M$117,2,FALSE),0)</f>
        <v>2</v>
      </c>
      <c r="AA17" s="177">
        <f>IFERROR(VLOOKUP($B17,'[1]ACT DEN8.2'!$H$3:$M$117,3,FALSE),0)</f>
        <v>2</v>
      </c>
      <c r="AB17" s="177">
        <f>IFERROR(VLOOKUP($B17,'[1]ACT DEN8.2'!$H$3:$M$117,4,FALSE),0)</f>
        <v>2</v>
      </c>
      <c r="AC17" s="177">
        <f>IFERROR(VLOOKUP($B17,'[1]ACT DEN8.2'!$H$3:$M$117,5,FALSE),0)</f>
        <v>7</v>
      </c>
      <c r="AD17" s="58"/>
      <c r="AE17" s="58"/>
      <c r="AF17" s="58"/>
      <c r="AG17" s="58"/>
      <c r="AH17" s="59"/>
      <c r="AI17" s="59"/>
      <c r="AJ17" s="59"/>
      <c r="AK17" s="2"/>
      <c r="AL17" s="4">
        <f t="shared" si="5"/>
        <v>13</v>
      </c>
      <c r="AM17" s="177">
        <f>IFERROR(VLOOKUP($B17,'[1]ACT DEN8.2'!$AA$3:$AF$90,2,FALSE),0)</f>
        <v>4</v>
      </c>
      <c r="AN17" s="177">
        <f>IFERROR(VLOOKUP($B17,'[1]ACT DEN8.2'!$AA$3:$AF$90,3,FALSE),0)</f>
        <v>0</v>
      </c>
      <c r="AO17" s="177">
        <f>IFERROR(VLOOKUP($B17,'[1]ACT DEN8.2'!$AA$3:$AF$90,4,FALSE),0)</f>
        <v>4</v>
      </c>
      <c r="AP17" s="177">
        <f>IFERROR(VLOOKUP($B17,'[1]ACT DEN8.2'!$AA$3:$AF$90,5,FALSE),0)</f>
        <v>0</v>
      </c>
      <c r="AQ17" s="59"/>
      <c r="AR17" s="59"/>
      <c r="AS17" s="59"/>
      <c r="AT17" s="59"/>
      <c r="AU17" s="59"/>
      <c r="AV17" s="59"/>
      <c r="AW17" s="59"/>
      <c r="AX17" s="58"/>
      <c r="AY17" s="4">
        <f t="shared" si="6"/>
        <v>8</v>
      </c>
    </row>
    <row r="18" spans="1:51" s="167" customFormat="1" x14ac:dyDescent="0.2">
      <c r="B18" s="73" t="s">
        <v>391</v>
      </c>
      <c r="C18" s="52"/>
      <c r="D18" s="89"/>
      <c r="E18" s="168">
        <f>SUM(E12:E17)</f>
        <v>95</v>
      </c>
      <c r="F18" s="168">
        <f t="shared" ref="F18:Q18" si="8">SUM(F12:F17)</f>
        <v>68</v>
      </c>
      <c r="G18" s="168">
        <f t="shared" si="8"/>
        <v>76</v>
      </c>
      <c r="H18" s="168">
        <f t="shared" si="8"/>
        <v>76</v>
      </c>
      <c r="I18" s="168">
        <f t="shared" si="8"/>
        <v>0</v>
      </c>
      <c r="J18" s="168">
        <f t="shared" si="8"/>
        <v>0</v>
      </c>
      <c r="K18" s="168">
        <f t="shared" si="8"/>
        <v>0</v>
      </c>
      <c r="L18" s="168">
        <f t="shared" si="8"/>
        <v>0</v>
      </c>
      <c r="M18" s="168">
        <f t="shared" si="8"/>
        <v>0</v>
      </c>
      <c r="N18" s="168">
        <f t="shared" si="8"/>
        <v>0</v>
      </c>
      <c r="O18" s="168">
        <f t="shared" si="8"/>
        <v>0</v>
      </c>
      <c r="P18" s="168">
        <f t="shared" si="8"/>
        <v>0</v>
      </c>
      <c r="Q18" s="168">
        <f t="shared" si="8"/>
        <v>315</v>
      </c>
      <c r="R18" s="91">
        <f>SUM(R12:R17)</f>
        <v>6134</v>
      </c>
      <c r="S18" s="164">
        <f>SUM(S12:S17)</f>
        <v>2767</v>
      </c>
      <c r="T18" s="164">
        <f t="shared" ref="T18:X18" si="9">SUM(T12:T17)</f>
        <v>2801</v>
      </c>
      <c r="U18" s="164">
        <f t="shared" si="9"/>
        <v>0</v>
      </c>
      <c r="V18" s="164">
        <f t="shared" si="9"/>
        <v>0</v>
      </c>
      <c r="W18" s="164">
        <f t="shared" si="9"/>
        <v>0</v>
      </c>
      <c r="X18" s="164">
        <f t="shared" si="9"/>
        <v>0</v>
      </c>
      <c r="Y18" s="91">
        <f>SUM(Y12:Y17)</f>
        <v>8935</v>
      </c>
      <c r="Z18" s="91">
        <f>SUM(Z12:Z17)</f>
        <v>26</v>
      </c>
      <c r="AA18" s="91">
        <f t="shared" ref="AA18:AY18" si="10">SUM(AA12:AA17)</f>
        <v>20</v>
      </c>
      <c r="AB18" s="91">
        <f t="shared" si="10"/>
        <v>40</v>
      </c>
      <c r="AC18" s="91">
        <f t="shared" si="10"/>
        <v>27</v>
      </c>
      <c r="AD18" s="91">
        <f t="shared" si="10"/>
        <v>0</v>
      </c>
      <c r="AE18" s="91">
        <f t="shared" si="10"/>
        <v>0</v>
      </c>
      <c r="AF18" s="91">
        <f t="shared" si="10"/>
        <v>0</v>
      </c>
      <c r="AG18" s="91">
        <f t="shared" si="10"/>
        <v>0</v>
      </c>
      <c r="AH18" s="91">
        <f t="shared" si="10"/>
        <v>0</v>
      </c>
      <c r="AI18" s="91">
        <f t="shared" si="10"/>
        <v>0</v>
      </c>
      <c r="AJ18" s="91">
        <f t="shared" si="10"/>
        <v>0</v>
      </c>
      <c r="AK18" s="91">
        <f t="shared" si="10"/>
        <v>0</v>
      </c>
      <c r="AL18" s="91">
        <f t="shared" si="10"/>
        <v>113</v>
      </c>
      <c r="AM18" s="91">
        <f t="shared" si="10"/>
        <v>36</v>
      </c>
      <c r="AN18" s="91">
        <f t="shared" ref="AN18" si="11">SUM(AN12:AN17)</f>
        <v>7</v>
      </c>
      <c r="AO18" s="91">
        <f t="shared" ref="AO18" si="12">SUM(AO12:AO17)</f>
        <v>22</v>
      </c>
      <c r="AP18" s="91">
        <f>SUM(AP12:AP17)</f>
        <v>14</v>
      </c>
      <c r="AQ18" s="91">
        <f>SUM(AQ12:AQ17)</f>
        <v>0</v>
      </c>
      <c r="AR18" s="91">
        <f>SUM(AR12:AR17)</f>
        <v>0</v>
      </c>
      <c r="AS18" s="91">
        <f>SUM(AS12:AS17)</f>
        <v>0</v>
      </c>
      <c r="AT18" s="91">
        <f t="shared" ref="AT18" si="13">SUM(AT12:AT17)</f>
        <v>0</v>
      </c>
      <c r="AU18" s="91">
        <f t="shared" ref="AU18" si="14">SUM(AU12:AU17)</f>
        <v>0</v>
      </c>
      <c r="AV18" s="91">
        <f t="shared" ref="AV18" si="15">SUM(AV12:AV17)</f>
        <v>0</v>
      </c>
      <c r="AW18" s="91">
        <f t="shared" ref="AW18" si="16">SUM(AW12:AW17)</f>
        <v>0</v>
      </c>
      <c r="AX18" s="91">
        <f t="shared" ref="AX18" si="17">SUM(AX12:AX17)</f>
        <v>0</v>
      </c>
      <c r="AY18" s="91">
        <f t="shared" si="10"/>
        <v>79</v>
      </c>
    </row>
    <row r="19" spans="1:51" x14ac:dyDescent="0.2">
      <c r="C19" s="53"/>
      <c r="D19" s="57"/>
    </row>
    <row r="20" spans="1:51" x14ac:dyDescent="0.2">
      <c r="D20" s="57"/>
      <c r="Q20" s="51"/>
    </row>
  </sheetData>
  <mergeCells count="11">
    <mergeCell ref="A1:A10"/>
    <mergeCell ref="S10:X10"/>
    <mergeCell ref="AM10:AY10"/>
    <mergeCell ref="D1:D10"/>
    <mergeCell ref="C1:C11"/>
    <mergeCell ref="B1:B10"/>
    <mergeCell ref="E1:AY1"/>
    <mergeCell ref="E2:Q9"/>
    <mergeCell ref="R2:AY9"/>
    <mergeCell ref="E10:Q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9" style="62" customWidth="1"/>
    <col min="2" max="2" width="36.7109375" style="62" bestFit="1" customWidth="1"/>
    <col min="3" max="3" width="14.42578125" style="46" customWidth="1"/>
    <col min="4" max="4" width="12.7109375" style="46" customWidth="1"/>
    <col min="5" max="6" width="9.85546875" style="54" customWidth="1"/>
    <col min="7" max="7" width="10.85546875" style="54" bestFit="1" customWidth="1"/>
    <col min="8" max="16" width="9.85546875" style="46" customWidth="1"/>
    <col min="17" max="17" width="13.28515625" style="54" bestFit="1" customWidth="1"/>
    <col min="18" max="18" width="16.28515625" style="46" customWidth="1"/>
    <col min="19" max="19" width="16.7109375" style="46" customWidth="1"/>
    <col min="20" max="16384" width="11.42578125" style="46"/>
  </cols>
  <sheetData>
    <row r="1" spans="1:19" s="92" customFormat="1" ht="94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23" t="s">
        <v>276</v>
      </c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</row>
    <row r="2" spans="1:19" s="92" customFormat="1" ht="15" customHeight="1" x14ac:dyDescent="0.2">
      <c r="A2" s="217"/>
      <c r="B2" s="220"/>
      <c r="C2" s="222"/>
      <c r="D2" s="238"/>
      <c r="E2" s="266" t="s">
        <v>2</v>
      </c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6" t="s">
        <v>3</v>
      </c>
      <c r="S2" s="282"/>
    </row>
    <row r="3" spans="1:19" s="92" customFormat="1" ht="15" customHeight="1" x14ac:dyDescent="0.2">
      <c r="A3" s="217"/>
      <c r="B3" s="220"/>
      <c r="C3" s="222"/>
      <c r="D3" s="238"/>
      <c r="E3" s="268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8"/>
      <c r="S3" s="244"/>
    </row>
    <row r="4" spans="1:19" s="92" customFormat="1" ht="15" customHeight="1" x14ac:dyDescent="0.2">
      <c r="A4" s="217"/>
      <c r="B4" s="220"/>
      <c r="C4" s="222"/>
      <c r="D4" s="238"/>
      <c r="E4" s="268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8"/>
      <c r="S4" s="244"/>
    </row>
    <row r="5" spans="1:19" s="92" customFormat="1" ht="15" customHeight="1" x14ac:dyDescent="0.2">
      <c r="A5" s="217"/>
      <c r="B5" s="220"/>
      <c r="C5" s="222"/>
      <c r="D5" s="238"/>
      <c r="E5" s="268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8"/>
      <c r="S5" s="244"/>
    </row>
    <row r="6" spans="1:19" s="92" customFormat="1" ht="15" customHeight="1" x14ac:dyDescent="0.2">
      <c r="A6" s="217"/>
      <c r="B6" s="220"/>
      <c r="C6" s="222"/>
      <c r="D6" s="238"/>
      <c r="E6" s="268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8"/>
      <c r="S6" s="244"/>
    </row>
    <row r="7" spans="1:19" s="92" customFormat="1" ht="15" customHeight="1" x14ac:dyDescent="0.2">
      <c r="A7" s="217"/>
      <c r="B7" s="220"/>
      <c r="C7" s="222"/>
      <c r="D7" s="238"/>
      <c r="E7" s="268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68"/>
      <c r="S7" s="244"/>
    </row>
    <row r="8" spans="1:19" s="92" customFormat="1" ht="15" customHeight="1" x14ac:dyDescent="0.2">
      <c r="A8" s="217"/>
      <c r="B8" s="220"/>
      <c r="C8" s="222"/>
      <c r="D8" s="238"/>
      <c r="E8" s="268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8"/>
      <c r="S8" s="244"/>
    </row>
    <row r="9" spans="1:19" s="92" customFormat="1" ht="15.75" customHeight="1" thickBot="1" x14ac:dyDescent="0.25">
      <c r="A9" s="217"/>
      <c r="B9" s="220"/>
      <c r="C9" s="222"/>
      <c r="D9" s="238"/>
      <c r="E9" s="270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70"/>
      <c r="S9" s="283"/>
    </row>
    <row r="10" spans="1:19" s="92" customFormat="1" ht="57.75" customHeight="1" thickBot="1" x14ac:dyDescent="0.25">
      <c r="A10" s="218"/>
      <c r="B10" s="221"/>
      <c r="C10" s="222"/>
      <c r="D10" s="239"/>
      <c r="E10" s="260" t="s">
        <v>26</v>
      </c>
      <c r="F10" s="260"/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0"/>
      <c r="R10" s="262" t="s">
        <v>387</v>
      </c>
      <c r="S10" s="281"/>
    </row>
    <row r="11" spans="1:19" s="92" customFormat="1" ht="15" thickBot="1" x14ac:dyDescent="0.25">
      <c r="A11" s="101"/>
      <c r="B11" s="101"/>
      <c r="C11" s="222"/>
      <c r="D11" s="95" t="s">
        <v>185</v>
      </c>
      <c r="E11" s="102" t="s">
        <v>4</v>
      </c>
      <c r="F11" s="102" t="s">
        <v>5</v>
      </c>
      <c r="G11" s="102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3" t="s">
        <v>16</v>
      </c>
      <c r="R11" s="259"/>
      <c r="S11" s="261"/>
    </row>
    <row r="12" spans="1:19" s="48" customFormat="1" ht="15" thickBot="1" x14ac:dyDescent="0.25">
      <c r="A12" s="1" t="s">
        <v>363</v>
      </c>
      <c r="B12" s="60" t="s">
        <v>364</v>
      </c>
      <c r="C12" s="163">
        <f>+D12/Metas!N40</f>
        <v>2.1666039428840107</v>
      </c>
      <c r="D12" s="162">
        <f t="shared" ref="D12:D17" si="0">+Q12/R12</f>
        <v>0.13002873563218389</v>
      </c>
      <c r="E12" s="59">
        <f>IFERROR(VLOOKUP($B12,[1]NUM8.3!$H$3:$M$157,2,FALSE),0)</f>
        <v>51</v>
      </c>
      <c r="F12" s="59">
        <f>IFERROR(VLOOKUP($B12,[1]NUM8.3!$H$3:$M$157,3,FALSE),0)</f>
        <v>47</v>
      </c>
      <c r="G12" s="59">
        <f>IFERROR(VLOOKUP($B12,[1]NUM8.3!$H$3:$M$157,4,FALSE),0)</f>
        <v>51</v>
      </c>
      <c r="H12" s="59">
        <f>IFERROR(VLOOKUP($B12,[1]NUM8.3!$H$3:$M$157,5,FALSE),0)</f>
        <v>32</v>
      </c>
      <c r="I12" s="59"/>
      <c r="J12" s="59"/>
      <c r="K12" s="59"/>
      <c r="L12" s="59"/>
      <c r="M12" s="59"/>
      <c r="N12" s="59"/>
      <c r="O12" s="59"/>
      <c r="P12" s="59"/>
      <c r="Q12" s="7">
        <f t="shared" ref="Q12:Q17" si="1">SUM(E12:P12)</f>
        <v>181</v>
      </c>
      <c r="R12" s="284">
        <v>1392</v>
      </c>
      <c r="S12" s="285"/>
    </row>
    <row r="13" spans="1:19" s="48" customFormat="1" ht="15" thickBot="1" x14ac:dyDescent="0.25">
      <c r="A13" s="1" t="s">
        <v>71</v>
      </c>
      <c r="B13" s="60" t="s">
        <v>365</v>
      </c>
      <c r="C13" s="163">
        <f>+D13/Metas!N41</f>
        <v>0.7069370646559201</v>
      </c>
      <c r="D13" s="162">
        <f t="shared" si="0"/>
        <v>4.2437431991294884E-2</v>
      </c>
      <c r="E13" s="59">
        <f>IFERROR(VLOOKUP($B13,[1]NUM8.3!$H$3:$M$157,2,FALSE),0)</f>
        <v>44</v>
      </c>
      <c r="F13" s="59">
        <f>IFERROR(VLOOKUP($B13,[1]NUM8.3!$H$3:$M$157,3,FALSE),0)</f>
        <v>5</v>
      </c>
      <c r="G13" s="59">
        <f>IFERROR(VLOOKUP($B13,[1]NUM8.3!$H$3:$M$157,4,FALSE),0)</f>
        <v>24</v>
      </c>
      <c r="H13" s="59">
        <f>IFERROR(VLOOKUP($B13,[1]NUM8.3!$H$3:$M$157,5,FALSE),0)</f>
        <v>5</v>
      </c>
      <c r="I13" s="59"/>
      <c r="J13" s="59"/>
      <c r="K13" s="59"/>
      <c r="L13" s="59"/>
      <c r="M13" s="59"/>
      <c r="N13" s="59"/>
      <c r="O13" s="59"/>
      <c r="P13" s="59"/>
      <c r="Q13" s="7">
        <f t="shared" si="1"/>
        <v>78</v>
      </c>
      <c r="R13" s="278">
        <v>1838</v>
      </c>
      <c r="S13" s="279"/>
    </row>
    <row r="14" spans="1:19" s="48" customFormat="1" ht="15" thickBot="1" x14ac:dyDescent="0.25">
      <c r="A14" s="1" t="s">
        <v>85</v>
      </c>
      <c r="B14" s="60" t="s">
        <v>366</v>
      </c>
      <c r="C14" s="163">
        <f>+D14/Metas!N42</f>
        <v>5.2870828520363888</v>
      </c>
      <c r="D14" s="162">
        <f t="shared" si="0"/>
        <v>0.41818181818181815</v>
      </c>
      <c r="E14" s="59">
        <f>IFERROR(VLOOKUP($B14,[1]NUM8.3!$H$3:$M$157,2,FALSE),0)</f>
        <v>110</v>
      </c>
      <c r="F14" s="59">
        <f>IFERROR(VLOOKUP($B14,[1]NUM8.3!$H$3:$M$157,3,FALSE),0)</f>
        <v>122</v>
      </c>
      <c r="G14" s="59">
        <f>IFERROR(VLOOKUP($B14,[1]NUM8.3!$H$3:$M$157,4,FALSE),0)</f>
        <v>145</v>
      </c>
      <c r="H14" s="59">
        <f>IFERROR(VLOOKUP($B14,[1]NUM8.3!$H$3:$M$157,5,FALSE),0)</f>
        <v>129</v>
      </c>
      <c r="I14" s="59"/>
      <c r="J14" s="59"/>
      <c r="K14" s="59"/>
      <c r="L14" s="59"/>
      <c r="M14" s="59"/>
      <c r="N14" s="59"/>
      <c r="O14" s="59"/>
      <c r="P14" s="59"/>
      <c r="Q14" s="7">
        <f t="shared" si="1"/>
        <v>506</v>
      </c>
      <c r="R14" s="278">
        <v>1210</v>
      </c>
      <c r="S14" s="279"/>
    </row>
    <row r="15" spans="1:19" s="48" customFormat="1" ht="15" thickBot="1" x14ac:dyDescent="0.25">
      <c r="A15" s="1" t="s">
        <v>102</v>
      </c>
      <c r="B15" s="60" t="s">
        <v>367</v>
      </c>
      <c r="C15" s="163">
        <f>+D15/Metas!N43</f>
        <v>2.3987327449649243</v>
      </c>
      <c r="D15" s="162">
        <f t="shared" si="0"/>
        <v>0.14392396469789545</v>
      </c>
      <c r="E15" s="59">
        <f>IFERROR(VLOOKUP($B15,[1]NUM8.3!$H$3:$M$157,2,FALSE),0)</f>
        <v>44</v>
      </c>
      <c r="F15" s="59">
        <f>IFERROR(VLOOKUP($B15,[1]NUM8.3!$H$3:$M$157,3,FALSE),0)</f>
        <v>35</v>
      </c>
      <c r="G15" s="59">
        <f>IFERROR(VLOOKUP($B15,[1]NUM8.3!$H$3:$M$157,4,FALSE),0)</f>
        <v>48</v>
      </c>
      <c r="H15" s="59">
        <f>IFERROR(VLOOKUP($B15,[1]NUM8.3!$H$3:$M$157,5,FALSE),0)</f>
        <v>85</v>
      </c>
      <c r="I15" s="59"/>
      <c r="J15" s="59"/>
      <c r="K15" s="59"/>
      <c r="L15" s="59"/>
      <c r="M15" s="59"/>
      <c r="N15" s="59"/>
      <c r="O15" s="59"/>
      <c r="P15" s="59"/>
      <c r="Q15" s="7">
        <f t="shared" si="1"/>
        <v>212</v>
      </c>
      <c r="R15" s="278">
        <v>1473</v>
      </c>
      <c r="S15" s="279"/>
    </row>
    <row r="16" spans="1:19" s="48" customFormat="1" ht="15" thickBot="1" x14ac:dyDescent="0.25">
      <c r="A16" s="1" t="s">
        <v>113</v>
      </c>
      <c r="B16" s="60" t="s">
        <v>368</v>
      </c>
      <c r="C16" s="163">
        <f>+D16/Metas!N44</f>
        <v>0.85390946502057619</v>
      </c>
      <c r="D16" s="162">
        <f t="shared" si="0"/>
        <v>5.1234567901234568E-2</v>
      </c>
      <c r="E16" s="59">
        <f>IFERROR(VLOOKUP($B16,[1]NUM8.3!$H$3:$M$157,2,FALSE),0)</f>
        <v>16</v>
      </c>
      <c r="F16" s="59">
        <f>IFERROR(VLOOKUP($B16,[1]NUM8.3!$H$3:$M$157,3,FALSE),0)</f>
        <v>21</v>
      </c>
      <c r="G16" s="59">
        <f>IFERROR(VLOOKUP($B16,[1]NUM8.3!$H$3:$M$157,4,FALSE),0)</f>
        <v>31</v>
      </c>
      <c r="H16" s="59">
        <f>IFERROR(VLOOKUP($B16,[1]NUM8.3!$H$3:$M$157,5,FALSE),0)</f>
        <v>15</v>
      </c>
      <c r="I16" s="59"/>
      <c r="J16" s="59"/>
      <c r="K16" s="59"/>
      <c r="L16" s="59"/>
      <c r="M16" s="59"/>
      <c r="N16" s="59"/>
      <c r="O16" s="59"/>
      <c r="P16" s="59"/>
      <c r="Q16" s="7">
        <f t="shared" si="1"/>
        <v>83</v>
      </c>
      <c r="R16" s="278">
        <v>1620</v>
      </c>
      <c r="S16" s="279"/>
    </row>
    <row r="17" spans="1:19" s="48" customFormat="1" ht="15" thickBot="1" x14ac:dyDescent="0.25">
      <c r="A17" s="1" t="s">
        <v>143</v>
      </c>
      <c r="B17" s="60" t="s">
        <v>369</v>
      </c>
      <c r="C17" s="163">
        <f>+D17/Metas!N45</f>
        <v>1.3992604496976158</v>
      </c>
      <c r="D17" s="162">
        <f t="shared" si="0"/>
        <v>9.2980856882406565E-2</v>
      </c>
      <c r="E17" s="59">
        <f>IFERROR(VLOOKUP($B17,[1]NUM8.3!$H$3:$M$157,2,FALSE),0)</f>
        <v>28</v>
      </c>
      <c r="F17" s="59">
        <f>IFERROR(VLOOKUP($B17,[1]NUM8.3!$H$3:$M$157,3,FALSE),0)</f>
        <v>30</v>
      </c>
      <c r="G17" s="59">
        <f>IFERROR(VLOOKUP($B17,[1]NUM8.3!$H$3:$M$157,4,FALSE),0)</f>
        <v>22</v>
      </c>
      <c r="H17" s="59">
        <f>IFERROR(VLOOKUP($B17,[1]NUM8.3!$H$3:$M$157,5,FALSE),0)</f>
        <v>22</v>
      </c>
      <c r="I17" s="59"/>
      <c r="J17" s="59"/>
      <c r="K17" s="59"/>
      <c r="L17" s="59"/>
      <c r="M17" s="59"/>
      <c r="N17" s="59"/>
      <c r="O17" s="59"/>
      <c r="P17" s="59"/>
      <c r="Q17" s="7">
        <f t="shared" si="1"/>
        <v>102</v>
      </c>
      <c r="R17" s="278">
        <v>1097</v>
      </c>
      <c r="S17" s="279"/>
    </row>
    <row r="18" spans="1:19" x14ac:dyDescent="0.2">
      <c r="B18" s="73" t="s">
        <v>391</v>
      </c>
      <c r="C18" s="52"/>
      <c r="D18" s="89"/>
      <c r="E18" s="164">
        <f>SUM(E12:E17)</f>
        <v>293</v>
      </c>
      <c r="F18" s="164">
        <f t="shared" ref="F18:P18" si="2">SUM(F12:F17)</f>
        <v>260</v>
      </c>
      <c r="G18" s="164">
        <f t="shared" si="2"/>
        <v>321</v>
      </c>
      <c r="H18" s="164">
        <f t="shared" si="2"/>
        <v>288</v>
      </c>
      <c r="I18" s="164">
        <f t="shared" si="2"/>
        <v>0</v>
      </c>
      <c r="J18" s="164">
        <f t="shared" si="2"/>
        <v>0</v>
      </c>
      <c r="K18" s="164">
        <f t="shared" si="2"/>
        <v>0</v>
      </c>
      <c r="L18" s="164">
        <f t="shared" si="2"/>
        <v>0</v>
      </c>
      <c r="M18" s="164">
        <f t="shared" si="2"/>
        <v>0</v>
      </c>
      <c r="N18" s="164">
        <f t="shared" si="2"/>
        <v>0</v>
      </c>
      <c r="O18" s="164">
        <f t="shared" si="2"/>
        <v>0</v>
      </c>
      <c r="P18" s="164">
        <f t="shared" si="2"/>
        <v>0</v>
      </c>
      <c r="Q18" s="164">
        <f>SUM(Q12:Q17)</f>
        <v>1162</v>
      </c>
      <c r="R18" s="280">
        <f>SUM(R12:S17)</f>
        <v>8630</v>
      </c>
      <c r="S18" s="280"/>
    </row>
    <row r="19" spans="1:19" x14ac:dyDescent="0.2">
      <c r="C19" s="53"/>
      <c r="D19" s="57"/>
    </row>
  </sheetData>
  <mergeCells count="16">
    <mergeCell ref="A1:A10"/>
    <mergeCell ref="B1:B10"/>
    <mergeCell ref="E2:Q9"/>
    <mergeCell ref="E10:Q10"/>
    <mergeCell ref="C1:C11"/>
    <mergeCell ref="D1:D10"/>
    <mergeCell ref="R10:S11"/>
    <mergeCell ref="E1:S1"/>
    <mergeCell ref="R2:S9"/>
    <mergeCell ref="R12:S12"/>
    <mergeCell ref="R13:S13"/>
    <mergeCell ref="R15:S15"/>
    <mergeCell ref="R14:S14"/>
    <mergeCell ref="R18:S18"/>
    <mergeCell ref="R17:S17"/>
    <mergeCell ref="R16:S16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6.7109375" style="62" bestFit="1" customWidth="1"/>
    <col min="3" max="3" width="14.42578125" style="46" customWidth="1"/>
    <col min="4" max="4" width="15" style="46" customWidth="1"/>
    <col min="5" max="5" width="7.42578125" style="54" bestFit="1" customWidth="1"/>
    <col min="6" max="6" width="9.85546875" style="54" bestFit="1" customWidth="1"/>
    <col min="7" max="7" width="8" style="54" bestFit="1" customWidth="1"/>
    <col min="8" max="11" width="7.28515625" style="54" bestFit="1" customWidth="1"/>
    <col min="12" max="12" width="8.7109375" style="54" bestFit="1" customWidth="1"/>
    <col min="13" max="13" width="8.5703125" style="54" customWidth="1"/>
    <col min="14" max="15" width="8.7109375" style="54" bestFit="1" customWidth="1"/>
    <col min="16" max="16" width="8" style="54" bestFit="1" customWidth="1"/>
    <col min="17" max="17" width="9" style="54" bestFit="1" customWidth="1"/>
    <col min="18" max="23" width="9.5703125" style="54" customWidth="1"/>
    <col min="24" max="16384" width="11.42578125" style="46"/>
  </cols>
  <sheetData>
    <row r="1" spans="1:23" s="92" customFormat="1" ht="81.7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97" t="s">
        <v>33</v>
      </c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</row>
    <row r="2" spans="1:23" s="92" customFormat="1" ht="15" customHeight="1" thickTop="1" x14ac:dyDescent="0.2">
      <c r="A2" s="217"/>
      <c r="B2" s="220"/>
      <c r="C2" s="222"/>
      <c r="D2" s="238"/>
      <c r="E2" s="225" t="s">
        <v>2</v>
      </c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89" t="s">
        <v>3</v>
      </c>
      <c r="S2" s="290"/>
      <c r="T2" s="290"/>
      <c r="U2" s="290"/>
      <c r="V2" s="290"/>
      <c r="W2" s="291"/>
    </row>
    <row r="3" spans="1:23" s="92" customFormat="1" ht="15" customHeight="1" x14ac:dyDescent="0.2">
      <c r="A3" s="217"/>
      <c r="B3" s="220"/>
      <c r="C3" s="222"/>
      <c r="D3" s="238"/>
      <c r="E3" s="227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92"/>
      <c r="S3" s="228"/>
      <c r="T3" s="228"/>
      <c r="U3" s="228"/>
      <c r="V3" s="228"/>
      <c r="W3" s="293"/>
    </row>
    <row r="4" spans="1:23" s="92" customFormat="1" ht="15" customHeight="1" x14ac:dyDescent="0.2">
      <c r="A4" s="217"/>
      <c r="B4" s="220"/>
      <c r="C4" s="222"/>
      <c r="D4" s="238"/>
      <c r="E4" s="227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92"/>
      <c r="S4" s="228"/>
      <c r="T4" s="228"/>
      <c r="U4" s="228"/>
      <c r="V4" s="228"/>
      <c r="W4" s="293"/>
    </row>
    <row r="5" spans="1:23" s="92" customFormat="1" ht="15" customHeight="1" x14ac:dyDescent="0.2">
      <c r="A5" s="217"/>
      <c r="B5" s="220"/>
      <c r="C5" s="222"/>
      <c r="D5" s="238"/>
      <c r="E5" s="227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92"/>
      <c r="S5" s="228"/>
      <c r="T5" s="228"/>
      <c r="U5" s="228"/>
      <c r="V5" s="228"/>
      <c r="W5" s="293"/>
    </row>
    <row r="6" spans="1:23" s="92" customFormat="1" ht="15" customHeight="1" x14ac:dyDescent="0.2">
      <c r="A6" s="217"/>
      <c r="B6" s="220"/>
      <c r="C6" s="222"/>
      <c r="D6" s="238"/>
      <c r="E6" s="227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92"/>
      <c r="S6" s="228"/>
      <c r="T6" s="228"/>
      <c r="U6" s="228"/>
      <c r="V6" s="228"/>
      <c r="W6" s="293"/>
    </row>
    <row r="7" spans="1:23" s="92" customFormat="1" ht="15" customHeight="1" x14ac:dyDescent="0.2">
      <c r="A7" s="217"/>
      <c r="B7" s="220"/>
      <c r="C7" s="222"/>
      <c r="D7" s="238"/>
      <c r="E7" s="227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92"/>
      <c r="S7" s="228"/>
      <c r="T7" s="228"/>
      <c r="U7" s="228"/>
      <c r="V7" s="228"/>
      <c r="W7" s="293"/>
    </row>
    <row r="8" spans="1:23" s="92" customFormat="1" ht="15" customHeight="1" x14ac:dyDescent="0.2">
      <c r="A8" s="217"/>
      <c r="B8" s="220"/>
      <c r="C8" s="222"/>
      <c r="D8" s="238"/>
      <c r="E8" s="227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92"/>
      <c r="S8" s="228"/>
      <c r="T8" s="228"/>
      <c r="U8" s="228"/>
      <c r="V8" s="228"/>
      <c r="W8" s="293"/>
    </row>
    <row r="9" spans="1:23" s="92" customFormat="1" ht="15.75" customHeight="1" thickBot="1" x14ac:dyDescent="0.25">
      <c r="A9" s="217"/>
      <c r="B9" s="220"/>
      <c r="C9" s="222"/>
      <c r="D9" s="238"/>
      <c r="E9" s="229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30"/>
      <c r="R9" s="294"/>
      <c r="S9" s="295"/>
      <c r="T9" s="295"/>
      <c r="U9" s="295"/>
      <c r="V9" s="295"/>
      <c r="W9" s="296"/>
    </row>
    <row r="10" spans="1:23" s="92" customFormat="1" ht="57.75" customHeight="1" thickTop="1" thickBot="1" x14ac:dyDescent="0.25">
      <c r="A10" s="218"/>
      <c r="B10" s="221"/>
      <c r="C10" s="222"/>
      <c r="D10" s="239"/>
      <c r="E10" s="234" t="s">
        <v>34</v>
      </c>
      <c r="F10" s="234"/>
      <c r="G10" s="234"/>
      <c r="H10" s="234"/>
      <c r="I10" s="234"/>
      <c r="J10" s="234"/>
      <c r="K10" s="234"/>
      <c r="L10" s="234"/>
      <c r="M10" s="234"/>
      <c r="N10" s="234"/>
      <c r="O10" s="234"/>
      <c r="P10" s="234"/>
      <c r="Q10" s="234"/>
      <c r="R10" s="286" t="s">
        <v>35</v>
      </c>
      <c r="S10" s="287"/>
      <c r="T10" s="287"/>
      <c r="U10" s="287"/>
      <c r="V10" s="287"/>
      <c r="W10" s="288"/>
    </row>
    <row r="11" spans="1:23" s="92" customFormat="1" ht="23.25" thickTop="1" thickBot="1" x14ac:dyDescent="0.25">
      <c r="A11" s="101"/>
      <c r="B11" s="101"/>
      <c r="C11" s="222"/>
      <c r="D11" s="95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2" t="s">
        <v>16</v>
      </c>
      <c r="R11" s="102" t="s">
        <v>277</v>
      </c>
      <c r="S11" s="103" t="s">
        <v>229</v>
      </c>
      <c r="T11" s="102" t="s">
        <v>17</v>
      </c>
      <c r="U11" s="103" t="s">
        <v>19</v>
      </c>
      <c r="V11" s="103" t="s">
        <v>21</v>
      </c>
      <c r="W11" s="106" t="s">
        <v>20</v>
      </c>
    </row>
    <row r="12" spans="1:23" s="48" customFormat="1" ht="15" thickBot="1" x14ac:dyDescent="0.25">
      <c r="A12" s="1" t="s">
        <v>363</v>
      </c>
      <c r="B12" s="60" t="s">
        <v>364</v>
      </c>
      <c r="C12" s="163">
        <f>+D12/Metas!O40</f>
        <v>0.2946127946127946</v>
      </c>
      <c r="D12" s="162">
        <f t="shared" ref="D12:D17" si="0">+Q12/R12</f>
        <v>0.26515151515151514</v>
      </c>
      <c r="E12" s="178">
        <f>IFERROR(VLOOKUP($B12,[1]NUM9!$H$3:$M$149,2,FALSE),0)</f>
        <v>12</v>
      </c>
      <c r="F12" s="178">
        <f>IFERROR(VLOOKUP($B12,[1]NUM9!$H$3:$M$149,3,FALSE),0)</f>
        <v>7</v>
      </c>
      <c r="G12" s="178">
        <f>IFERROR(VLOOKUP($B12,[1]NUM9!$H$3:$M$149,4,FALSE),0)</f>
        <v>7</v>
      </c>
      <c r="H12" s="178">
        <f>IFERROR(VLOOKUP($B12,[1]NUM9!$H$3:$M$149,5,FALSE),0)</f>
        <v>9</v>
      </c>
      <c r="I12" s="70"/>
      <c r="J12" s="70"/>
      <c r="K12" s="70"/>
      <c r="L12" s="70"/>
      <c r="M12" s="70"/>
      <c r="N12" s="70"/>
      <c r="O12" s="70"/>
      <c r="P12" s="70"/>
      <c r="Q12" s="40">
        <f t="shared" ref="Q12:Q17" si="1">SUM(E12:P12)</f>
        <v>35</v>
      </c>
      <c r="R12" s="4">
        <f>IFERROR(VLOOKUP($B12,[2]DEN9!$H$3:$J$158,2,FALSE),0)</f>
        <v>132</v>
      </c>
      <c r="S12" s="42"/>
      <c r="T12" s="41"/>
      <c r="U12" s="88"/>
      <c r="V12" s="43"/>
      <c r="W12" s="105"/>
    </row>
    <row r="13" spans="1:23" s="48" customFormat="1" ht="15" thickBot="1" x14ac:dyDescent="0.25">
      <c r="A13" s="1" t="s">
        <v>71</v>
      </c>
      <c r="B13" s="60" t="s">
        <v>365</v>
      </c>
      <c r="C13" s="163">
        <f>+D13/Metas!O41</f>
        <v>0.17736045905059988</v>
      </c>
      <c r="D13" s="162">
        <f t="shared" si="0"/>
        <v>0.15962441314553991</v>
      </c>
      <c r="E13" s="178">
        <f>IFERROR(VLOOKUP($B13,[1]NUM9!$H$3:$M$149,2,FALSE),0)</f>
        <v>13</v>
      </c>
      <c r="F13" s="178">
        <f>IFERROR(VLOOKUP($B13,[1]NUM9!$H$3:$M$149,3,FALSE),0)</f>
        <v>9</v>
      </c>
      <c r="G13" s="178">
        <f>IFERROR(VLOOKUP($B13,[1]NUM9!$H$3:$M$149,4,FALSE),0)</f>
        <v>7</v>
      </c>
      <c r="H13" s="178">
        <f>IFERROR(VLOOKUP($B13,[1]NUM9!$H$3:$M$149,5,FALSE),0)</f>
        <v>5</v>
      </c>
      <c r="I13" s="70"/>
      <c r="J13" s="70"/>
      <c r="K13" s="70"/>
      <c r="L13" s="70"/>
      <c r="M13" s="70"/>
      <c r="N13" s="70"/>
      <c r="O13" s="70"/>
      <c r="P13" s="70"/>
      <c r="Q13" s="40">
        <f t="shared" si="1"/>
        <v>34</v>
      </c>
      <c r="R13" s="4">
        <f>IFERROR(VLOOKUP($B13,[2]DEN9!$H$3:$J$158,2,FALSE),0)</f>
        <v>213</v>
      </c>
      <c r="S13" s="42"/>
      <c r="T13" s="41"/>
      <c r="U13" s="88"/>
      <c r="V13" s="43"/>
      <c r="W13" s="105"/>
    </row>
    <row r="14" spans="1:23" s="48" customFormat="1" ht="15" thickBot="1" x14ac:dyDescent="0.25">
      <c r="A14" s="1" t="s">
        <v>85</v>
      </c>
      <c r="B14" s="60" t="s">
        <v>366</v>
      </c>
      <c r="C14" s="163">
        <f>+D14/Metas!O42</f>
        <v>0.34838870225208413</v>
      </c>
      <c r="D14" s="162">
        <f t="shared" si="0"/>
        <v>0.32748538011695905</v>
      </c>
      <c r="E14" s="178">
        <f>IFERROR(VLOOKUP($B14,[1]NUM9!$H$3:$M$149,2,FALSE),0)</f>
        <v>14</v>
      </c>
      <c r="F14" s="178">
        <f>IFERROR(VLOOKUP($B14,[1]NUM9!$H$3:$M$149,3,FALSE),0)</f>
        <v>17</v>
      </c>
      <c r="G14" s="178">
        <f>IFERROR(VLOOKUP($B14,[1]NUM9!$H$3:$M$149,4,FALSE),0)</f>
        <v>15</v>
      </c>
      <c r="H14" s="178">
        <f>IFERROR(VLOOKUP($B14,[1]NUM9!$H$3:$M$149,5,FALSE),0)</f>
        <v>10</v>
      </c>
      <c r="I14" s="70"/>
      <c r="J14" s="70"/>
      <c r="K14" s="70"/>
      <c r="L14" s="70"/>
      <c r="M14" s="70"/>
      <c r="N14" s="70"/>
      <c r="O14" s="70"/>
      <c r="P14" s="70"/>
      <c r="Q14" s="40">
        <f t="shared" si="1"/>
        <v>56</v>
      </c>
      <c r="R14" s="4">
        <f>IFERROR(VLOOKUP($B14,[2]DEN9!$H$3:$J$158,2,FALSE),0)</f>
        <v>171</v>
      </c>
      <c r="S14" s="42"/>
      <c r="T14" s="41"/>
      <c r="U14" s="88"/>
      <c r="V14" s="43"/>
      <c r="W14" s="105"/>
    </row>
    <row r="15" spans="1:23" s="48" customFormat="1" ht="15" thickBot="1" x14ac:dyDescent="0.25">
      <c r="A15" s="1" t="s">
        <v>102</v>
      </c>
      <c r="B15" s="60" t="s">
        <v>367</v>
      </c>
      <c r="C15" s="163">
        <f>+D15/Metas!O43</f>
        <v>0.34542314335060448</v>
      </c>
      <c r="D15" s="162">
        <f t="shared" si="0"/>
        <v>0.31088082901554404</v>
      </c>
      <c r="E15" s="178">
        <f>IFERROR(VLOOKUP($B15,[1]NUM9!$H$3:$M$149,2,FALSE),0)</f>
        <v>17</v>
      </c>
      <c r="F15" s="178">
        <f>IFERROR(VLOOKUP($B15,[1]NUM9!$H$3:$M$149,3,FALSE),0)</f>
        <v>22</v>
      </c>
      <c r="G15" s="178">
        <f>IFERROR(VLOOKUP($B15,[1]NUM9!$H$3:$M$149,4,FALSE),0)</f>
        <v>13</v>
      </c>
      <c r="H15" s="178">
        <f>IFERROR(VLOOKUP($B15,[1]NUM9!$H$3:$M$149,5,FALSE),0)</f>
        <v>8</v>
      </c>
      <c r="I15" s="70"/>
      <c r="J15" s="70"/>
      <c r="K15" s="70"/>
      <c r="L15" s="70"/>
      <c r="M15" s="70"/>
      <c r="N15" s="70"/>
      <c r="O15" s="70"/>
      <c r="P15" s="70"/>
      <c r="Q15" s="40">
        <f t="shared" si="1"/>
        <v>60</v>
      </c>
      <c r="R15" s="4">
        <f>IFERROR(VLOOKUP($B15,[2]DEN9!$H$3:$J$158,2,FALSE),0)</f>
        <v>193</v>
      </c>
      <c r="S15" s="42"/>
      <c r="T15" s="41"/>
      <c r="U15" s="88"/>
      <c r="V15" s="43"/>
      <c r="W15" s="105"/>
    </row>
    <row r="16" spans="1:23" s="48" customFormat="1" ht="15" thickBot="1" x14ac:dyDescent="0.25">
      <c r="A16" s="1" t="s">
        <v>113</v>
      </c>
      <c r="B16" s="60" t="s">
        <v>368</v>
      </c>
      <c r="C16" s="163">
        <f>+D16/Metas!O44</f>
        <v>0.23492063492063492</v>
      </c>
      <c r="D16" s="162">
        <f t="shared" si="0"/>
        <v>0.21142857142857144</v>
      </c>
      <c r="E16" s="178">
        <f>IFERROR(VLOOKUP($B16,[1]NUM9!$H$3:$M$149,2,FALSE),0)</f>
        <v>9</v>
      </c>
      <c r="F16" s="178">
        <f>IFERROR(VLOOKUP($B16,[1]NUM9!$H$3:$M$149,3,FALSE),0)</f>
        <v>1</v>
      </c>
      <c r="G16" s="178">
        <f>IFERROR(VLOOKUP($B16,[1]NUM9!$H$3:$M$149,4,FALSE),0)</f>
        <v>15</v>
      </c>
      <c r="H16" s="178">
        <f>IFERROR(VLOOKUP($B16,[1]NUM9!$H$3:$M$149,5,FALSE),0)</f>
        <v>12</v>
      </c>
      <c r="I16" s="70"/>
      <c r="J16" s="70"/>
      <c r="K16" s="70"/>
      <c r="L16" s="70"/>
      <c r="M16" s="70"/>
      <c r="N16" s="70"/>
      <c r="O16" s="70"/>
      <c r="P16" s="70"/>
      <c r="Q16" s="40">
        <f t="shared" si="1"/>
        <v>37</v>
      </c>
      <c r="R16" s="4">
        <f>IFERROR(VLOOKUP($B16,[2]DEN9!$H$3:$J$158,2,FALSE),0)</f>
        <v>175</v>
      </c>
      <c r="S16" s="42"/>
      <c r="T16" s="41"/>
      <c r="U16" s="88"/>
      <c r="V16" s="43"/>
      <c r="W16" s="105"/>
    </row>
    <row r="17" spans="1:23" s="48" customFormat="1" ht="15" thickBot="1" x14ac:dyDescent="0.25">
      <c r="A17" s="1" t="s">
        <v>143</v>
      </c>
      <c r="B17" s="60" t="s">
        <v>369</v>
      </c>
      <c r="C17" s="163">
        <f>+D17/Metas!O45</f>
        <v>0.41878890775325406</v>
      </c>
      <c r="D17" s="162">
        <f t="shared" si="0"/>
        <v>0.38947368421052631</v>
      </c>
      <c r="E17" s="178">
        <f>IFERROR(VLOOKUP($B17,[1]NUM9!$H$3:$M$149,2,FALSE),0)</f>
        <v>10</v>
      </c>
      <c r="F17" s="178">
        <f>IFERROR(VLOOKUP($B17,[1]NUM9!$H$3:$M$149,3,FALSE),0)</f>
        <v>11</v>
      </c>
      <c r="G17" s="178">
        <f>IFERROR(VLOOKUP($B17,[1]NUM9!$H$3:$M$149,4,FALSE),0)</f>
        <v>10</v>
      </c>
      <c r="H17" s="178">
        <f>IFERROR(VLOOKUP($B17,[1]NUM9!$H$3:$M$149,5,FALSE),0)</f>
        <v>6</v>
      </c>
      <c r="I17" s="70"/>
      <c r="J17" s="70"/>
      <c r="K17" s="70"/>
      <c r="L17" s="70"/>
      <c r="M17" s="70"/>
      <c r="N17" s="70"/>
      <c r="O17" s="70"/>
      <c r="P17" s="70"/>
      <c r="Q17" s="40">
        <f t="shared" si="1"/>
        <v>37</v>
      </c>
      <c r="R17" s="4">
        <f>IFERROR(VLOOKUP($B17,[2]DEN9!$H$3:$J$158,2,FALSE),0)</f>
        <v>95</v>
      </c>
      <c r="S17" s="42"/>
      <c r="T17" s="41"/>
      <c r="U17" s="88"/>
      <c r="V17" s="43"/>
      <c r="W17" s="105"/>
    </row>
    <row r="18" spans="1:23" x14ac:dyDescent="0.2">
      <c r="B18" s="73" t="s">
        <v>391</v>
      </c>
      <c r="C18" s="52"/>
      <c r="D18" s="89"/>
      <c r="E18" s="164">
        <f>SUM(E12:E17)</f>
        <v>75</v>
      </c>
      <c r="F18" s="164">
        <f t="shared" ref="F18:P18" si="2">SUM(F12:F17)</f>
        <v>67</v>
      </c>
      <c r="G18" s="164">
        <f t="shared" si="2"/>
        <v>67</v>
      </c>
      <c r="H18" s="164">
        <f t="shared" si="2"/>
        <v>50</v>
      </c>
      <c r="I18" s="164">
        <f t="shared" si="2"/>
        <v>0</v>
      </c>
      <c r="J18" s="164">
        <f t="shared" si="2"/>
        <v>0</v>
      </c>
      <c r="K18" s="164">
        <f t="shared" si="2"/>
        <v>0</v>
      </c>
      <c r="L18" s="164">
        <f t="shared" si="2"/>
        <v>0</v>
      </c>
      <c r="M18" s="164">
        <f t="shared" si="2"/>
        <v>0</v>
      </c>
      <c r="N18" s="164">
        <f t="shared" si="2"/>
        <v>0</v>
      </c>
      <c r="O18" s="164">
        <f t="shared" si="2"/>
        <v>0</v>
      </c>
      <c r="P18" s="164">
        <f t="shared" si="2"/>
        <v>0</v>
      </c>
      <c r="Q18" s="169">
        <f>SUM(Q12:Q17)</f>
        <v>259</v>
      </c>
      <c r="R18" s="169">
        <f>SUM(R12:R17)</f>
        <v>979</v>
      </c>
      <c r="S18" s="169">
        <f t="shared" ref="S18:W18" si="3">SUM(S12:S17)</f>
        <v>0</v>
      </c>
      <c r="T18" s="169">
        <f t="shared" si="3"/>
        <v>0</v>
      </c>
      <c r="U18" s="169">
        <f t="shared" si="3"/>
        <v>0</v>
      </c>
      <c r="V18" s="169">
        <f t="shared" si="3"/>
        <v>0</v>
      </c>
      <c r="W18" s="169">
        <f t="shared" si="3"/>
        <v>0</v>
      </c>
    </row>
    <row r="19" spans="1:23" x14ac:dyDescent="0.2">
      <c r="C19" s="53"/>
      <c r="D19" s="57"/>
    </row>
  </sheetData>
  <mergeCells count="9">
    <mergeCell ref="A1:A10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28515625" style="62" bestFit="1" customWidth="1"/>
    <col min="2" max="2" width="36.7109375" style="62" bestFit="1" customWidth="1"/>
    <col min="3" max="3" width="14.42578125" style="46" customWidth="1"/>
    <col min="4" max="4" width="14.140625" style="46" customWidth="1"/>
    <col min="5" max="6" width="8.42578125" style="54" bestFit="1" customWidth="1"/>
    <col min="7" max="16" width="9.7109375" style="46" bestFit="1" customWidth="1"/>
    <col min="17" max="17" width="11.7109375" style="46" bestFit="1" customWidth="1"/>
    <col min="18" max="16384" width="11.42578125" style="46"/>
  </cols>
  <sheetData>
    <row r="1" spans="1:19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40" t="s">
        <v>278</v>
      </c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2"/>
    </row>
    <row r="2" spans="1:19" s="92" customFormat="1" ht="15" customHeight="1" thickTop="1" x14ac:dyDescent="0.2">
      <c r="A2" s="217"/>
      <c r="B2" s="220"/>
      <c r="C2" s="222"/>
      <c r="D2" s="238"/>
      <c r="E2" s="268" t="s">
        <v>2</v>
      </c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43" t="s">
        <v>3</v>
      </c>
      <c r="S2" s="244"/>
    </row>
    <row r="3" spans="1:19" s="92" customFormat="1" ht="15" customHeight="1" x14ac:dyDescent="0.2">
      <c r="A3" s="217"/>
      <c r="B3" s="220"/>
      <c r="C3" s="222"/>
      <c r="D3" s="238"/>
      <c r="E3" s="268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43"/>
      <c r="S3" s="244"/>
    </row>
    <row r="4" spans="1:19" s="92" customFormat="1" ht="15" customHeight="1" x14ac:dyDescent="0.2">
      <c r="A4" s="217"/>
      <c r="B4" s="220"/>
      <c r="C4" s="222"/>
      <c r="D4" s="238"/>
      <c r="E4" s="268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43"/>
      <c r="S4" s="244"/>
    </row>
    <row r="5" spans="1:19" s="92" customFormat="1" ht="15" customHeight="1" x14ac:dyDescent="0.2">
      <c r="A5" s="217"/>
      <c r="B5" s="220"/>
      <c r="C5" s="222"/>
      <c r="D5" s="238"/>
      <c r="E5" s="268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43"/>
      <c r="S5" s="244"/>
    </row>
    <row r="6" spans="1:19" s="92" customFormat="1" ht="15" customHeight="1" x14ac:dyDescent="0.2">
      <c r="A6" s="217"/>
      <c r="B6" s="220"/>
      <c r="C6" s="222"/>
      <c r="D6" s="238"/>
      <c r="E6" s="268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43"/>
      <c r="S6" s="244"/>
    </row>
    <row r="7" spans="1:19" s="92" customFormat="1" ht="15" customHeight="1" x14ac:dyDescent="0.2">
      <c r="A7" s="217"/>
      <c r="B7" s="220"/>
      <c r="C7" s="222"/>
      <c r="D7" s="238"/>
      <c r="E7" s="268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43"/>
      <c r="S7" s="244"/>
    </row>
    <row r="8" spans="1:19" s="92" customFormat="1" ht="15" customHeight="1" x14ac:dyDescent="0.2">
      <c r="A8" s="217"/>
      <c r="B8" s="220"/>
      <c r="C8" s="222"/>
      <c r="D8" s="238"/>
      <c r="E8" s="268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43"/>
      <c r="S8" s="244"/>
    </row>
    <row r="9" spans="1:19" s="92" customFormat="1" ht="15.75" customHeight="1" thickBot="1" x14ac:dyDescent="0.25">
      <c r="A9" s="217"/>
      <c r="B9" s="220"/>
      <c r="C9" s="222"/>
      <c r="D9" s="238"/>
      <c r="E9" s="270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45"/>
      <c r="S9" s="246"/>
    </row>
    <row r="10" spans="1:19" s="92" customFormat="1" ht="57.75" customHeight="1" thickTop="1" thickBot="1" x14ac:dyDescent="0.25">
      <c r="A10" s="218"/>
      <c r="B10" s="221"/>
      <c r="C10" s="222"/>
      <c r="D10" s="239"/>
      <c r="E10" s="260" t="s">
        <v>244</v>
      </c>
      <c r="F10" s="260"/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0"/>
      <c r="R10" s="247" t="s">
        <v>383</v>
      </c>
      <c r="S10" s="248"/>
    </row>
    <row r="11" spans="1:19" s="92" customFormat="1" ht="33" thickBot="1" x14ac:dyDescent="0.25">
      <c r="A11" s="101"/>
      <c r="B11" s="101"/>
      <c r="C11" s="222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0" t="s">
        <v>16</v>
      </c>
      <c r="R11" s="249"/>
      <c r="S11" s="250"/>
    </row>
    <row r="12" spans="1:19" s="48" customFormat="1" ht="15" thickBot="1" x14ac:dyDescent="0.25">
      <c r="A12" s="1" t="s">
        <v>363</v>
      </c>
      <c r="B12" s="60" t="s">
        <v>364</v>
      </c>
      <c r="C12" s="163">
        <f>+D12/Metas!P40</f>
        <v>1.9613381033076005</v>
      </c>
      <c r="D12" s="162">
        <f t="shared" ref="D12:D17" si="0">+Q12/R12</f>
        <v>4.4247787610619468E-2</v>
      </c>
      <c r="E12" s="178">
        <f>IFERROR(VLOOKUP($B12,[1]NUM10!$H$3:$M$58,2,FALSE),0)</f>
        <v>2</v>
      </c>
      <c r="F12" s="178">
        <f>IFERROR(VLOOKUP($B12,[1]NUM10!$H$3:$M$58,3,FALSE),0)</f>
        <v>6</v>
      </c>
      <c r="G12" s="178">
        <f>IFERROR(VLOOKUP($B12,[1]NUM10!$H$3:$M$58,4,FALSE),0)</f>
        <v>6</v>
      </c>
      <c r="H12" s="178">
        <f>IFERROR(VLOOKUP($B12,[1]NUM10!$H$3:$M$58,5,FALSE),0)</f>
        <v>6</v>
      </c>
      <c r="I12" s="59"/>
      <c r="J12" s="59"/>
      <c r="K12" s="59"/>
      <c r="L12" s="59"/>
      <c r="M12" s="59"/>
      <c r="N12" s="61"/>
      <c r="O12" s="61"/>
      <c r="P12" s="46"/>
      <c r="Q12" s="40">
        <f t="shared" ref="Q12:Q17" si="1">SUM(E12:P12)</f>
        <v>20</v>
      </c>
      <c r="R12" s="284">
        <v>452</v>
      </c>
      <c r="S12" s="285"/>
    </row>
    <row r="13" spans="1:19" s="48" customFormat="1" ht="15" thickBot="1" x14ac:dyDescent="0.25">
      <c r="A13" s="1" t="s">
        <v>71</v>
      </c>
      <c r="B13" s="60" t="s">
        <v>365</v>
      </c>
      <c r="C13" s="163">
        <f>+D13/Metas!P41</f>
        <v>0</v>
      </c>
      <c r="D13" s="162">
        <f t="shared" si="0"/>
        <v>0</v>
      </c>
      <c r="E13" s="178">
        <f>IFERROR(VLOOKUP($B13,[1]NUM10!$H$3:$M$58,2,FALSE),0)</f>
        <v>0</v>
      </c>
      <c r="F13" s="178">
        <f>IFERROR(VLOOKUP($B13,[1]NUM10!$H$3:$M$58,3,FALSE),0)</f>
        <v>0</v>
      </c>
      <c r="G13" s="178">
        <f>IFERROR(VLOOKUP($B13,[1]NUM10!$H$3:$M$58,4,FALSE),0)</f>
        <v>0</v>
      </c>
      <c r="H13" s="178">
        <f>IFERROR(VLOOKUP($B13,[1]NUM10!$H$3:$M$58,5,FALSE),0)</f>
        <v>0</v>
      </c>
      <c r="I13" s="59"/>
      <c r="J13" s="59"/>
      <c r="K13" s="59"/>
      <c r="L13" s="59"/>
      <c r="M13" s="59"/>
      <c r="N13" s="61"/>
      <c r="O13" s="61"/>
      <c r="P13" s="46"/>
      <c r="Q13" s="40">
        <f t="shared" si="1"/>
        <v>0</v>
      </c>
      <c r="R13" s="278">
        <v>1149</v>
      </c>
      <c r="S13" s="279"/>
    </row>
    <row r="14" spans="1:19" s="48" customFormat="1" ht="15" thickBot="1" x14ac:dyDescent="0.25">
      <c r="A14" s="1" t="s">
        <v>85</v>
      </c>
      <c r="B14" s="60" t="s">
        <v>366</v>
      </c>
      <c r="C14" s="163">
        <f>+D14/Metas!P42</f>
        <v>0</v>
      </c>
      <c r="D14" s="162">
        <f t="shared" si="0"/>
        <v>0</v>
      </c>
      <c r="E14" s="178">
        <f>IFERROR(VLOOKUP($B14,[1]NUM10!$H$3:$M$58,2,FALSE),0)</f>
        <v>0</v>
      </c>
      <c r="F14" s="178">
        <f>IFERROR(VLOOKUP($B14,[1]NUM10!$H$3:$M$58,3,FALSE),0)</f>
        <v>0</v>
      </c>
      <c r="G14" s="178">
        <f>IFERROR(VLOOKUP($B14,[1]NUM10!$H$3:$M$58,4,FALSE),0)</f>
        <v>0</v>
      </c>
      <c r="H14" s="178">
        <f>IFERROR(VLOOKUP($B14,[1]NUM10!$H$3:$M$58,5,FALSE),0)</f>
        <v>0</v>
      </c>
      <c r="I14" s="59"/>
      <c r="J14" s="59"/>
      <c r="K14" s="59"/>
      <c r="L14" s="59"/>
      <c r="M14" s="59"/>
      <c r="N14" s="61"/>
      <c r="O14" s="61"/>
      <c r="P14" s="46"/>
      <c r="Q14" s="40">
        <f t="shared" si="1"/>
        <v>0</v>
      </c>
      <c r="R14" s="278">
        <v>1210</v>
      </c>
      <c r="S14" s="279"/>
    </row>
    <row r="15" spans="1:19" s="48" customFormat="1" ht="15" thickBot="1" x14ac:dyDescent="0.25">
      <c r="A15" s="1" t="s">
        <v>102</v>
      </c>
      <c r="B15" s="60" t="s">
        <v>367</v>
      </c>
      <c r="C15" s="163">
        <f>+D15/Metas!P43</f>
        <v>0.40415246449646897</v>
      </c>
      <c r="D15" s="162">
        <f t="shared" si="0"/>
        <v>9.1116173120728925E-3</v>
      </c>
      <c r="E15" s="178">
        <f>IFERROR(VLOOKUP($B15,[1]NUM10!$H$3:$M$58,2,FALSE),0)</f>
        <v>3</v>
      </c>
      <c r="F15" s="178">
        <f>IFERROR(VLOOKUP($B15,[1]NUM10!$H$3:$M$58,3,FALSE),0)</f>
        <v>2</v>
      </c>
      <c r="G15" s="178">
        <f>IFERROR(VLOOKUP($B15,[1]NUM10!$H$3:$M$58,4,FALSE),0)</f>
        <v>2</v>
      </c>
      <c r="H15" s="178">
        <f>IFERROR(VLOOKUP($B15,[1]NUM10!$H$3:$M$58,5,FALSE),0)</f>
        <v>1</v>
      </c>
      <c r="I15" s="59"/>
      <c r="J15" s="59"/>
      <c r="K15" s="59"/>
      <c r="L15" s="59"/>
      <c r="M15" s="59"/>
      <c r="N15" s="61"/>
      <c r="O15" s="61"/>
      <c r="P15" s="46"/>
      <c r="Q15" s="40">
        <f t="shared" si="1"/>
        <v>8</v>
      </c>
      <c r="R15" s="278">
        <v>878</v>
      </c>
      <c r="S15" s="279"/>
    </row>
    <row r="16" spans="1:19" s="48" customFormat="1" ht="15" thickBot="1" x14ac:dyDescent="0.25">
      <c r="A16" s="1" t="s">
        <v>113</v>
      </c>
      <c r="B16" s="60" t="s">
        <v>368</v>
      </c>
      <c r="C16" s="163">
        <f>+D16/Metas!P44</f>
        <v>0</v>
      </c>
      <c r="D16" s="162">
        <f t="shared" si="0"/>
        <v>0</v>
      </c>
      <c r="E16" s="178">
        <f>IFERROR(VLOOKUP($B16,[1]NUM10!$H$3:$M$58,2,FALSE),0)</f>
        <v>0</v>
      </c>
      <c r="F16" s="178">
        <f>IFERROR(VLOOKUP($B16,[1]NUM10!$H$3:$M$58,3,FALSE),0)</f>
        <v>0</v>
      </c>
      <c r="G16" s="178">
        <f>IFERROR(VLOOKUP($B16,[1]NUM10!$H$3:$M$58,4,FALSE),0)</f>
        <v>0</v>
      </c>
      <c r="H16" s="178">
        <f>IFERROR(VLOOKUP($B16,[1]NUM10!$H$3:$M$58,5,FALSE),0)</f>
        <v>0</v>
      </c>
      <c r="I16" s="59"/>
      <c r="J16" s="59"/>
      <c r="K16" s="59"/>
      <c r="L16" s="59"/>
      <c r="M16" s="59"/>
      <c r="N16" s="61"/>
      <c r="O16" s="61"/>
      <c r="P16" s="46"/>
      <c r="Q16" s="40">
        <f t="shared" si="1"/>
        <v>0</v>
      </c>
      <c r="R16" s="278">
        <v>758</v>
      </c>
      <c r="S16" s="279"/>
    </row>
    <row r="17" spans="1:19" s="48" customFormat="1" ht="15" thickBot="1" x14ac:dyDescent="0.25">
      <c r="A17" s="1" t="s">
        <v>143</v>
      </c>
      <c r="B17" s="60" t="s">
        <v>369</v>
      </c>
      <c r="C17" s="163">
        <f>+D17/Metas!P45</f>
        <v>0</v>
      </c>
      <c r="D17" s="162">
        <f t="shared" si="0"/>
        <v>0</v>
      </c>
      <c r="E17" s="178">
        <f>IFERROR(VLOOKUP($B17,[1]NUM10!$H$3:$M$58,2,FALSE),0)</f>
        <v>0</v>
      </c>
      <c r="F17" s="178">
        <f>IFERROR(VLOOKUP($B17,[1]NUM10!$H$3:$M$58,3,FALSE),0)</f>
        <v>0</v>
      </c>
      <c r="G17" s="178">
        <f>IFERROR(VLOOKUP($B17,[1]NUM10!$H$3:$M$58,4,FALSE),0)</f>
        <v>0</v>
      </c>
      <c r="H17" s="178">
        <f>IFERROR(VLOOKUP($B17,[1]NUM10!$H$3:$M$58,5,FALSE),0)</f>
        <v>0</v>
      </c>
      <c r="I17" s="59"/>
      <c r="J17" s="59"/>
      <c r="K17" s="59"/>
      <c r="L17" s="59"/>
      <c r="M17" s="59"/>
      <c r="N17" s="61"/>
      <c r="O17" s="61"/>
      <c r="P17" s="46"/>
      <c r="Q17" s="40">
        <f t="shared" si="1"/>
        <v>0</v>
      </c>
      <c r="R17" s="278">
        <v>283</v>
      </c>
      <c r="S17" s="279"/>
    </row>
    <row r="18" spans="1:19" x14ac:dyDescent="0.2">
      <c r="B18" s="73" t="s">
        <v>391</v>
      </c>
      <c r="C18" s="52"/>
      <c r="D18" s="89"/>
      <c r="E18" s="169">
        <f>SUM(E12:E17)</f>
        <v>5</v>
      </c>
      <c r="F18" s="169">
        <f t="shared" ref="F18:P18" si="2">SUM(F12:F17)</f>
        <v>8</v>
      </c>
      <c r="G18" s="169">
        <f t="shared" si="2"/>
        <v>8</v>
      </c>
      <c r="H18" s="169">
        <f t="shared" si="2"/>
        <v>7</v>
      </c>
      <c r="I18" s="169">
        <f t="shared" si="2"/>
        <v>0</v>
      </c>
      <c r="J18" s="169">
        <f t="shared" si="2"/>
        <v>0</v>
      </c>
      <c r="K18" s="169">
        <f t="shared" si="2"/>
        <v>0</v>
      </c>
      <c r="L18" s="169">
        <f t="shared" si="2"/>
        <v>0</v>
      </c>
      <c r="M18" s="169">
        <f t="shared" si="2"/>
        <v>0</v>
      </c>
      <c r="N18" s="169">
        <f t="shared" si="2"/>
        <v>0</v>
      </c>
      <c r="O18" s="169">
        <f t="shared" si="2"/>
        <v>0</v>
      </c>
      <c r="P18" s="169">
        <f t="shared" si="2"/>
        <v>0</v>
      </c>
      <c r="Q18" s="169">
        <f>SUM(Q12:Q17)</f>
        <v>28</v>
      </c>
      <c r="R18" s="299">
        <f>SUM(R12:S17)</f>
        <v>4730</v>
      </c>
      <c r="S18" s="299"/>
    </row>
    <row r="19" spans="1:19" x14ac:dyDescent="0.2">
      <c r="C19" s="53"/>
      <c r="D19" s="57"/>
    </row>
    <row r="21" spans="1:19" x14ac:dyDescent="0.2">
      <c r="Q21" s="51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5703125" style="62" customWidth="1"/>
    <col min="2" max="2" width="36.7109375" style="62" bestFit="1" customWidth="1"/>
    <col min="3" max="3" width="14.42578125" style="46" customWidth="1"/>
    <col min="4" max="4" width="14.140625" style="46" customWidth="1"/>
    <col min="5" max="5" width="9.42578125" style="54" bestFit="1" customWidth="1"/>
    <col min="6" max="6" width="9.85546875" style="54" bestFit="1" customWidth="1"/>
    <col min="7" max="7" width="9.7109375" style="46" bestFit="1" customWidth="1"/>
    <col min="8" max="8" width="7.140625" style="46" bestFit="1" customWidth="1"/>
    <col min="9" max="16" width="9.7109375" style="46" bestFit="1" customWidth="1"/>
    <col min="17" max="17" width="11.7109375" style="46" bestFit="1" customWidth="1"/>
    <col min="18" max="16384" width="11.42578125" style="46"/>
  </cols>
  <sheetData>
    <row r="1" spans="1:19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40" t="s">
        <v>279</v>
      </c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2"/>
    </row>
    <row r="2" spans="1:19" s="92" customFormat="1" ht="15" customHeight="1" thickTop="1" x14ac:dyDescent="0.2">
      <c r="A2" s="217"/>
      <c r="B2" s="220"/>
      <c r="C2" s="222"/>
      <c r="D2" s="238"/>
      <c r="E2" s="268" t="s">
        <v>2</v>
      </c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43" t="s">
        <v>3</v>
      </c>
      <c r="S2" s="244"/>
    </row>
    <row r="3" spans="1:19" s="92" customFormat="1" ht="15" customHeight="1" x14ac:dyDescent="0.2">
      <c r="A3" s="217"/>
      <c r="B3" s="220"/>
      <c r="C3" s="222"/>
      <c r="D3" s="238"/>
      <c r="E3" s="268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43"/>
      <c r="S3" s="244"/>
    </row>
    <row r="4" spans="1:19" s="92" customFormat="1" ht="15" customHeight="1" x14ac:dyDescent="0.2">
      <c r="A4" s="217"/>
      <c r="B4" s="220"/>
      <c r="C4" s="222"/>
      <c r="D4" s="238"/>
      <c r="E4" s="268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43"/>
      <c r="S4" s="244"/>
    </row>
    <row r="5" spans="1:19" s="92" customFormat="1" ht="15" customHeight="1" x14ac:dyDescent="0.2">
      <c r="A5" s="217"/>
      <c r="B5" s="220"/>
      <c r="C5" s="222"/>
      <c r="D5" s="238"/>
      <c r="E5" s="268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43"/>
      <c r="S5" s="244"/>
    </row>
    <row r="6" spans="1:19" s="92" customFormat="1" ht="15" customHeight="1" x14ac:dyDescent="0.2">
      <c r="A6" s="217"/>
      <c r="B6" s="220"/>
      <c r="C6" s="222"/>
      <c r="D6" s="238"/>
      <c r="E6" s="268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43"/>
      <c r="S6" s="244"/>
    </row>
    <row r="7" spans="1:19" s="92" customFormat="1" ht="15" customHeight="1" x14ac:dyDescent="0.2">
      <c r="A7" s="217"/>
      <c r="B7" s="220"/>
      <c r="C7" s="222"/>
      <c r="D7" s="238"/>
      <c r="E7" s="268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43"/>
      <c r="S7" s="244"/>
    </row>
    <row r="8" spans="1:19" s="92" customFormat="1" ht="15" customHeight="1" x14ac:dyDescent="0.2">
      <c r="A8" s="217"/>
      <c r="B8" s="220"/>
      <c r="C8" s="222"/>
      <c r="D8" s="238"/>
      <c r="E8" s="268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43"/>
      <c r="S8" s="244"/>
    </row>
    <row r="9" spans="1:19" s="92" customFormat="1" ht="15.75" customHeight="1" thickBot="1" x14ac:dyDescent="0.25">
      <c r="A9" s="217"/>
      <c r="B9" s="220"/>
      <c r="C9" s="222"/>
      <c r="D9" s="238"/>
      <c r="E9" s="270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45"/>
      <c r="S9" s="246"/>
    </row>
    <row r="10" spans="1:19" s="92" customFormat="1" ht="57.75" customHeight="1" thickTop="1" thickBot="1" x14ac:dyDescent="0.25">
      <c r="A10" s="218"/>
      <c r="B10" s="221"/>
      <c r="C10" s="222"/>
      <c r="D10" s="239"/>
      <c r="E10" s="260" t="s">
        <v>29</v>
      </c>
      <c r="F10" s="260"/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0"/>
      <c r="R10" s="247" t="s">
        <v>384</v>
      </c>
      <c r="S10" s="248"/>
    </row>
    <row r="11" spans="1:19" s="92" customFormat="1" ht="15" thickBot="1" x14ac:dyDescent="0.25">
      <c r="A11" s="101"/>
      <c r="B11" s="101"/>
      <c r="C11" s="222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0" t="s">
        <v>16</v>
      </c>
      <c r="R11" s="249"/>
      <c r="S11" s="250"/>
    </row>
    <row r="12" spans="1:19" s="48" customFormat="1" ht="15" thickBot="1" x14ac:dyDescent="0.25">
      <c r="A12" s="1" t="s">
        <v>363</v>
      </c>
      <c r="B12" s="60" t="s">
        <v>364</v>
      </c>
      <c r="C12" s="163">
        <f>+D12/Metas!Q40</f>
        <v>1.2226397089521084</v>
      </c>
      <c r="D12" s="162">
        <f t="shared" ref="D12:D17" si="0">+Q12/R12</f>
        <v>4.40150295222759E-2</v>
      </c>
      <c r="E12" s="178">
        <f>IFERROR(VLOOKUP($B12,[1]NUM11!$H$3:$M$117,2,FALSE),0)</f>
        <v>41</v>
      </c>
      <c r="F12" s="178">
        <f>IFERROR(VLOOKUP($B12,[1]NUM11!$H$3:$M$117,3,FALSE),0)</f>
        <v>14</v>
      </c>
      <c r="G12" s="178">
        <f>IFERROR(VLOOKUP($B12,[1]NUM11!$H$3:$M$117,4,FALSE),0)</f>
        <v>16</v>
      </c>
      <c r="H12" s="178">
        <f>IFERROR(VLOOKUP($B12,[1]NUM11!$H$3:$M$117,5,FALSE),0)</f>
        <v>11</v>
      </c>
      <c r="I12" s="59"/>
      <c r="J12" s="59"/>
      <c r="K12" s="59"/>
      <c r="L12" s="59"/>
      <c r="M12" s="59"/>
      <c r="N12" s="59"/>
      <c r="O12" s="59"/>
      <c r="P12" s="59"/>
      <c r="Q12" s="7">
        <f t="shared" ref="Q12:Q17" si="1">SUM(E12:P12)</f>
        <v>82</v>
      </c>
      <c r="R12" s="284">
        <v>1863</v>
      </c>
      <c r="S12" s="285"/>
    </row>
    <row r="13" spans="1:19" s="48" customFormat="1" ht="15" thickBot="1" x14ac:dyDescent="0.25">
      <c r="A13" s="1" t="s">
        <v>71</v>
      </c>
      <c r="B13" s="60" t="s">
        <v>365</v>
      </c>
      <c r="C13" s="163">
        <f>+D13/Metas!Q41</f>
        <v>0.81699346405228768</v>
      </c>
      <c r="D13" s="162">
        <f t="shared" si="0"/>
        <v>2.9411764705882353E-2</v>
      </c>
      <c r="E13" s="178">
        <f>IFERROR(VLOOKUP($B13,[1]NUM11!$H$3:$M$117,2,FALSE),0)</f>
        <v>36</v>
      </c>
      <c r="F13" s="178">
        <f>IFERROR(VLOOKUP($B13,[1]NUM11!$H$3:$M$117,3,FALSE),0)</f>
        <v>38</v>
      </c>
      <c r="G13" s="178">
        <f>IFERROR(VLOOKUP($B13,[1]NUM11!$H$3:$M$117,4,FALSE),0)</f>
        <v>38</v>
      </c>
      <c r="H13" s="178">
        <f>IFERROR(VLOOKUP($B13,[1]NUM11!$H$3:$M$117,5,FALSE),0)</f>
        <v>34</v>
      </c>
      <c r="I13" s="59"/>
      <c r="J13" s="59"/>
      <c r="K13" s="59"/>
      <c r="L13" s="59"/>
      <c r="M13" s="59"/>
      <c r="N13" s="59"/>
      <c r="O13" s="59"/>
      <c r="P13" s="59"/>
      <c r="Q13" s="7">
        <f t="shared" si="1"/>
        <v>146</v>
      </c>
      <c r="R13" s="278">
        <v>4964</v>
      </c>
      <c r="S13" s="279"/>
    </row>
    <row r="14" spans="1:19" s="48" customFormat="1" ht="15" thickBot="1" x14ac:dyDescent="0.25">
      <c r="A14" s="1" t="s">
        <v>85</v>
      </c>
      <c r="B14" s="60" t="s">
        <v>366</v>
      </c>
      <c r="C14" s="163">
        <f>+D14/Metas!Q42</f>
        <v>1.7250768136161823</v>
      </c>
      <c r="D14" s="162">
        <f t="shared" si="0"/>
        <v>4.3989458747212648E-2</v>
      </c>
      <c r="E14" s="178">
        <f>IFERROR(VLOOKUP($B14,[1]NUM11!$H$3:$M$117,2,FALSE),0)</f>
        <v>51</v>
      </c>
      <c r="F14" s="178">
        <f>IFERROR(VLOOKUP($B14,[1]NUM11!$H$3:$M$117,3,FALSE),0)</f>
        <v>71</v>
      </c>
      <c r="G14" s="178">
        <f>IFERROR(VLOOKUP($B14,[1]NUM11!$H$3:$M$117,4,FALSE),0)</f>
        <v>71</v>
      </c>
      <c r="H14" s="178">
        <f>IFERROR(VLOOKUP($B14,[1]NUM11!$H$3:$M$117,5,FALSE),0)</f>
        <v>24</v>
      </c>
      <c r="I14" s="59"/>
      <c r="J14" s="59"/>
      <c r="K14" s="59"/>
      <c r="L14" s="59"/>
      <c r="M14" s="59"/>
      <c r="N14" s="59"/>
      <c r="O14" s="59"/>
      <c r="P14" s="59"/>
      <c r="Q14" s="7">
        <f t="shared" si="1"/>
        <v>217</v>
      </c>
      <c r="R14" s="278">
        <v>4933</v>
      </c>
      <c r="S14" s="279"/>
    </row>
    <row r="15" spans="1:19" s="48" customFormat="1" ht="15" thickBot="1" x14ac:dyDescent="0.25">
      <c r="A15" s="1" t="s">
        <v>102</v>
      </c>
      <c r="B15" s="60" t="s">
        <v>367</v>
      </c>
      <c r="C15" s="163">
        <f>+D15/Metas!Q43</f>
        <v>0.70226863301883913</v>
      </c>
      <c r="D15" s="162">
        <f t="shared" si="0"/>
        <v>2.5281670788678209E-2</v>
      </c>
      <c r="E15" s="178">
        <f>IFERROR(VLOOKUP($B15,[1]NUM11!$H$3:$M$117,2,FALSE),0)</f>
        <v>4</v>
      </c>
      <c r="F15" s="178">
        <f>IFERROR(VLOOKUP($B15,[1]NUM11!$H$3:$M$117,3,FALSE),0)</f>
        <v>8</v>
      </c>
      <c r="G15" s="178">
        <f>IFERROR(VLOOKUP($B15,[1]NUM11!$H$3:$M$117,4,FALSE),0)</f>
        <v>24</v>
      </c>
      <c r="H15" s="178">
        <f>IFERROR(VLOOKUP($B15,[1]NUM11!$H$3:$M$117,5,FALSE),0)</f>
        <v>56</v>
      </c>
      <c r="I15" s="59"/>
      <c r="J15" s="59"/>
      <c r="K15" s="59"/>
      <c r="L15" s="59"/>
      <c r="M15" s="59"/>
      <c r="N15" s="59"/>
      <c r="O15" s="59"/>
      <c r="P15" s="59"/>
      <c r="Q15" s="7">
        <f t="shared" si="1"/>
        <v>92</v>
      </c>
      <c r="R15" s="278">
        <v>3639</v>
      </c>
      <c r="S15" s="279"/>
    </row>
    <row r="16" spans="1:19" s="48" customFormat="1" ht="15" thickBot="1" x14ac:dyDescent="0.25">
      <c r="A16" s="1" t="s">
        <v>113</v>
      </c>
      <c r="B16" s="60" t="s">
        <v>368</v>
      </c>
      <c r="C16" s="163">
        <f>+D16/Metas!Q44</f>
        <v>2.9057368308807852</v>
      </c>
      <c r="D16" s="162">
        <f t="shared" si="0"/>
        <v>0.10460652591170826</v>
      </c>
      <c r="E16" s="178">
        <f>IFERROR(VLOOKUP($B16,[1]NUM11!$H$3:$M$117,2,FALSE),0)</f>
        <v>63</v>
      </c>
      <c r="F16" s="178">
        <f>IFERROR(VLOOKUP($B16,[1]NUM11!$H$3:$M$117,3,FALSE),0)</f>
        <v>58</v>
      </c>
      <c r="G16" s="178">
        <f>IFERROR(VLOOKUP($B16,[1]NUM11!$H$3:$M$117,4,FALSE),0)</f>
        <v>106</v>
      </c>
      <c r="H16" s="178">
        <f>IFERROR(VLOOKUP($B16,[1]NUM11!$H$3:$M$117,5,FALSE),0)</f>
        <v>100</v>
      </c>
      <c r="I16" s="59"/>
      <c r="J16" s="59"/>
      <c r="K16" s="59"/>
      <c r="L16" s="59"/>
      <c r="M16" s="59"/>
      <c r="N16" s="59"/>
      <c r="O16" s="59"/>
      <c r="P16" s="59"/>
      <c r="Q16" s="7">
        <f t="shared" si="1"/>
        <v>327</v>
      </c>
      <c r="R16" s="278">
        <v>3126</v>
      </c>
      <c r="S16" s="279"/>
    </row>
    <row r="17" spans="1:19" s="48" customFormat="1" ht="15" thickBot="1" x14ac:dyDescent="0.25">
      <c r="A17" s="1" t="s">
        <v>143</v>
      </c>
      <c r="B17" s="60" t="s">
        <v>369</v>
      </c>
      <c r="C17" s="163">
        <f>+D17/Metas!Q45</f>
        <v>1.6511952103683403</v>
      </c>
      <c r="D17" s="162">
        <f t="shared" si="0"/>
        <v>5.94925634295713E-2</v>
      </c>
      <c r="E17" s="178">
        <f>IFERROR(VLOOKUP($B17,[1]NUM11!$H$3:$M$117,2,FALSE),0)</f>
        <v>12</v>
      </c>
      <c r="F17" s="178">
        <f>IFERROR(VLOOKUP($B17,[1]NUM11!$H$3:$M$117,3,FALSE),0)</f>
        <v>17</v>
      </c>
      <c r="G17" s="178">
        <f>IFERROR(VLOOKUP($B17,[1]NUM11!$H$3:$M$117,4,FALSE),0)</f>
        <v>30</v>
      </c>
      <c r="H17" s="178">
        <f>IFERROR(VLOOKUP($B17,[1]NUM11!$H$3:$M$117,5,FALSE),0)</f>
        <v>9</v>
      </c>
      <c r="I17" s="59"/>
      <c r="J17" s="59"/>
      <c r="K17" s="59"/>
      <c r="L17" s="59"/>
      <c r="M17" s="59"/>
      <c r="N17" s="59"/>
      <c r="O17" s="59"/>
      <c r="P17" s="59"/>
      <c r="Q17" s="7">
        <f t="shared" si="1"/>
        <v>68</v>
      </c>
      <c r="R17" s="278">
        <v>1143</v>
      </c>
      <c r="S17" s="279"/>
    </row>
    <row r="18" spans="1:19" x14ac:dyDescent="0.2">
      <c r="B18" s="73" t="s">
        <v>391</v>
      </c>
      <c r="C18" s="52"/>
      <c r="D18" s="89"/>
      <c r="E18" s="169">
        <f>SUM(E12:E17)</f>
        <v>207</v>
      </c>
      <c r="F18" s="169">
        <f t="shared" ref="F18:P18" si="2">SUM(F12:F17)</f>
        <v>206</v>
      </c>
      <c r="G18" s="169">
        <f t="shared" si="2"/>
        <v>285</v>
      </c>
      <c r="H18" s="169">
        <f t="shared" si="2"/>
        <v>234</v>
      </c>
      <c r="I18" s="169">
        <f t="shared" si="2"/>
        <v>0</v>
      </c>
      <c r="J18" s="169">
        <f t="shared" si="2"/>
        <v>0</v>
      </c>
      <c r="K18" s="169">
        <f t="shared" si="2"/>
        <v>0</v>
      </c>
      <c r="L18" s="169">
        <f t="shared" si="2"/>
        <v>0</v>
      </c>
      <c r="M18" s="169">
        <f t="shared" si="2"/>
        <v>0</v>
      </c>
      <c r="N18" s="169">
        <f t="shared" si="2"/>
        <v>0</v>
      </c>
      <c r="O18" s="169">
        <f t="shared" si="2"/>
        <v>0</v>
      </c>
      <c r="P18" s="169">
        <f t="shared" si="2"/>
        <v>0</v>
      </c>
      <c r="Q18" s="169">
        <f>SUM(Q12:Q17)</f>
        <v>932</v>
      </c>
      <c r="R18" s="300">
        <f>SUM(R12:S17)</f>
        <v>19668</v>
      </c>
      <c r="S18" s="300"/>
    </row>
    <row r="19" spans="1:19" x14ac:dyDescent="0.2">
      <c r="C19" s="53"/>
      <c r="D19" s="57"/>
    </row>
    <row r="21" spans="1:19" x14ac:dyDescent="0.2">
      <c r="Q21" s="51"/>
    </row>
  </sheetData>
  <mergeCells count="16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R17:S17"/>
    <mergeCell ref="R18:S18"/>
    <mergeCell ref="R14:S14"/>
    <mergeCell ref="R12:S12"/>
    <mergeCell ref="R13:S13"/>
    <mergeCell ref="R15:S15"/>
    <mergeCell ref="R16:S16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42578125" style="62" customWidth="1"/>
    <col min="2" max="2" width="36.7109375" style="62" bestFit="1" customWidth="1"/>
    <col min="3" max="3" width="14.42578125" style="46" customWidth="1"/>
    <col min="4" max="4" width="14.28515625" style="46" bestFit="1" customWidth="1"/>
    <col min="5" max="5" width="13.28515625" style="54" bestFit="1" customWidth="1"/>
    <col min="6" max="6" width="11.85546875" style="54" bestFit="1" customWidth="1"/>
    <col min="7" max="9" width="11.140625" style="54" bestFit="1" customWidth="1"/>
    <col min="10" max="10" width="11.140625" style="54" customWidth="1"/>
    <col min="11" max="11" width="9.7109375" style="54" customWidth="1"/>
    <col min="12" max="12" width="10.7109375" style="54" customWidth="1"/>
    <col min="13" max="14" width="9.7109375" style="54" customWidth="1"/>
    <col min="15" max="15" width="7.5703125" style="54" customWidth="1"/>
    <col min="16" max="16" width="9.7109375" style="54" bestFit="1" customWidth="1"/>
    <col min="17" max="17" width="7.5703125" style="54" customWidth="1"/>
    <col min="18" max="18" width="9.7109375" style="54" customWidth="1"/>
    <col min="19" max="19" width="7.140625" style="54" customWidth="1"/>
    <col min="20" max="20" width="8.85546875" style="54" customWidth="1"/>
    <col min="21" max="21" width="9" style="54" customWidth="1"/>
    <col min="22" max="22" width="7.140625" style="54" customWidth="1"/>
    <col min="23" max="23" width="9.7109375" style="54" customWidth="1"/>
    <col min="24" max="24" width="7.5703125" style="54" customWidth="1"/>
    <col min="25" max="25" width="9.42578125" style="54" customWidth="1"/>
    <col min="26" max="30" width="7.5703125" style="54" customWidth="1"/>
    <col min="31" max="31" width="8.85546875" style="54" customWidth="1"/>
    <col min="32" max="32" width="7.140625" style="54" customWidth="1"/>
    <col min="33" max="33" width="8.42578125" style="54" customWidth="1"/>
    <col min="34" max="34" width="8.140625" style="54" customWidth="1"/>
    <col min="35" max="35" width="7.140625" style="54" customWidth="1"/>
    <col min="36" max="36" width="9.7109375" style="54" customWidth="1"/>
    <col min="37" max="37" width="24.140625" style="54" bestFit="1" customWidth="1"/>
    <col min="38" max="16384" width="11.42578125" style="46"/>
  </cols>
  <sheetData>
    <row r="1" spans="1:37" s="92" customFormat="1" ht="73.5" customHeight="1" thickBot="1" x14ac:dyDescent="0.25">
      <c r="A1" s="216" t="s">
        <v>0</v>
      </c>
      <c r="B1" s="219" t="s">
        <v>1</v>
      </c>
      <c r="C1" s="219" t="s">
        <v>187</v>
      </c>
      <c r="D1" s="219" t="s">
        <v>187</v>
      </c>
      <c r="E1" s="297" t="s">
        <v>212</v>
      </c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</row>
    <row r="2" spans="1:37" s="92" customFormat="1" ht="15" customHeight="1" thickTop="1" x14ac:dyDescent="0.2">
      <c r="A2" s="217"/>
      <c r="B2" s="220"/>
      <c r="C2" s="222"/>
      <c r="D2" s="222"/>
      <c r="E2" s="289" t="s">
        <v>2</v>
      </c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1"/>
      <c r="AK2" s="301" t="s">
        <v>3</v>
      </c>
    </row>
    <row r="3" spans="1:37" s="92" customFormat="1" ht="15" customHeight="1" x14ac:dyDescent="0.2">
      <c r="A3" s="217"/>
      <c r="B3" s="220"/>
      <c r="C3" s="222"/>
      <c r="D3" s="222"/>
      <c r="E3" s="292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28"/>
      <c r="AE3" s="228"/>
      <c r="AF3" s="228"/>
      <c r="AG3" s="228"/>
      <c r="AH3" s="228"/>
      <c r="AI3" s="228"/>
      <c r="AJ3" s="293"/>
      <c r="AK3" s="302"/>
    </row>
    <row r="4" spans="1:37" s="92" customFormat="1" ht="15" customHeight="1" x14ac:dyDescent="0.2">
      <c r="A4" s="217"/>
      <c r="B4" s="220"/>
      <c r="C4" s="222"/>
      <c r="D4" s="222"/>
      <c r="E4" s="292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8"/>
      <c r="S4" s="228"/>
      <c r="T4" s="228"/>
      <c r="U4" s="228"/>
      <c r="V4" s="228"/>
      <c r="W4" s="228"/>
      <c r="X4" s="228"/>
      <c r="Y4" s="228"/>
      <c r="Z4" s="228"/>
      <c r="AA4" s="228"/>
      <c r="AB4" s="228"/>
      <c r="AC4" s="228"/>
      <c r="AD4" s="228"/>
      <c r="AE4" s="228"/>
      <c r="AF4" s="228"/>
      <c r="AG4" s="228"/>
      <c r="AH4" s="228"/>
      <c r="AI4" s="228"/>
      <c r="AJ4" s="293"/>
      <c r="AK4" s="302"/>
    </row>
    <row r="5" spans="1:37" s="92" customFormat="1" ht="15" customHeight="1" x14ac:dyDescent="0.2">
      <c r="A5" s="217"/>
      <c r="B5" s="220"/>
      <c r="C5" s="222"/>
      <c r="D5" s="222"/>
      <c r="E5" s="292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28"/>
      <c r="S5" s="228"/>
      <c r="T5" s="228"/>
      <c r="U5" s="228"/>
      <c r="V5" s="228"/>
      <c r="W5" s="228"/>
      <c r="X5" s="228"/>
      <c r="Y5" s="228"/>
      <c r="Z5" s="228"/>
      <c r="AA5" s="228"/>
      <c r="AB5" s="228"/>
      <c r="AC5" s="228"/>
      <c r="AD5" s="228"/>
      <c r="AE5" s="228"/>
      <c r="AF5" s="228"/>
      <c r="AG5" s="228"/>
      <c r="AH5" s="228"/>
      <c r="AI5" s="228"/>
      <c r="AJ5" s="293"/>
      <c r="AK5" s="302"/>
    </row>
    <row r="6" spans="1:37" s="92" customFormat="1" ht="15" customHeight="1" x14ac:dyDescent="0.2">
      <c r="A6" s="217"/>
      <c r="B6" s="220"/>
      <c r="C6" s="222"/>
      <c r="D6" s="222"/>
      <c r="E6" s="292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8"/>
      <c r="U6" s="228"/>
      <c r="V6" s="228"/>
      <c r="W6" s="228"/>
      <c r="X6" s="228"/>
      <c r="Y6" s="228"/>
      <c r="Z6" s="228"/>
      <c r="AA6" s="228"/>
      <c r="AB6" s="228"/>
      <c r="AC6" s="228"/>
      <c r="AD6" s="228"/>
      <c r="AE6" s="228"/>
      <c r="AF6" s="228"/>
      <c r="AG6" s="228"/>
      <c r="AH6" s="228"/>
      <c r="AI6" s="228"/>
      <c r="AJ6" s="293"/>
      <c r="AK6" s="302"/>
    </row>
    <row r="7" spans="1:37" s="92" customFormat="1" ht="15" customHeight="1" x14ac:dyDescent="0.2">
      <c r="A7" s="217"/>
      <c r="B7" s="220"/>
      <c r="C7" s="222"/>
      <c r="D7" s="222"/>
      <c r="E7" s="292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93"/>
      <c r="AK7" s="302"/>
    </row>
    <row r="8" spans="1:37" s="92" customFormat="1" ht="15" customHeight="1" x14ac:dyDescent="0.2">
      <c r="A8" s="217"/>
      <c r="B8" s="220"/>
      <c r="C8" s="222"/>
      <c r="D8" s="222"/>
      <c r="E8" s="292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93"/>
      <c r="AK8" s="302"/>
    </row>
    <row r="9" spans="1:37" s="92" customFormat="1" ht="15.75" customHeight="1" thickBot="1" x14ac:dyDescent="0.25">
      <c r="A9" s="217"/>
      <c r="B9" s="220"/>
      <c r="C9" s="222"/>
      <c r="D9" s="222"/>
      <c r="E9" s="294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95"/>
      <c r="S9" s="295"/>
      <c r="T9" s="295"/>
      <c r="U9" s="295"/>
      <c r="V9" s="295"/>
      <c r="W9" s="295"/>
      <c r="X9" s="295"/>
      <c r="Y9" s="295"/>
      <c r="Z9" s="295"/>
      <c r="AA9" s="295"/>
      <c r="AB9" s="295"/>
      <c r="AC9" s="295"/>
      <c r="AD9" s="295"/>
      <c r="AE9" s="295"/>
      <c r="AF9" s="295"/>
      <c r="AG9" s="295"/>
      <c r="AH9" s="295"/>
      <c r="AI9" s="295"/>
      <c r="AJ9" s="296"/>
      <c r="AK9" s="303"/>
    </row>
    <row r="10" spans="1:37" s="92" customFormat="1" ht="64.5" customHeight="1" thickTop="1" thickBot="1" x14ac:dyDescent="0.25">
      <c r="A10" s="218"/>
      <c r="B10" s="221"/>
      <c r="C10" s="222"/>
      <c r="D10" s="222"/>
      <c r="E10" s="286" t="s">
        <v>213</v>
      </c>
      <c r="F10" s="287"/>
      <c r="G10" s="287"/>
      <c r="H10" s="287"/>
      <c r="I10" s="287"/>
      <c r="J10" s="288"/>
      <c r="K10" s="286" t="s">
        <v>214</v>
      </c>
      <c r="L10" s="287"/>
      <c r="M10" s="287"/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6" t="s">
        <v>215</v>
      </c>
      <c r="Y10" s="287"/>
      <c r="Z10" s="287"/>
      <c r="AA10" s="287"/>
      <c r="AB10" s="287"/>
      <c r="AC10" s="287"/>
      <c r="AD10" s="287"/>
      <c r="AE10" s="287"/>
      <c r="AF10" s="287"/>
      <c r="AG10" s="287"/>
      <c r="AH10" s="287"/>
      <c r="AI10" s="287"/>
      <c r="AJ10" s="288"/>
      <c r="AK10" s="304" t="s">
        <v>385</v>
      </c>
    </row>
    <row r="11" spans="1:37" s="92" customFormat="1" ht="29.25" customHeight="1" thickBot="1" x14ac:dyDescent="0.25">
      <c r="A11" s="101"/>
      <c r="B11" s="101"/>
      <c r="C11" s="222"/>
      <c r="D11" s="221"/>
      <c r="E11" s="102" t="s">
        <v>277</v>
      </c>
      <c r="F11" s="103" t="s">
        <v>315</v>
      </c>
      <c r="G11" s="102" t="s">
        <v>17</v>
      </c>
      <c r="H11" s="103" t="s">
        <v>19</v>
      </c>
      <c r="I11" s="103" t="s">
        <v>21</v>
      </c>
      <c r="J11" s="103" t="s">
        <v>20</v>
      </c>
      <c r="K11" s="102" t="s">
        <v>4</v>
      </c>
      <c r="L11" s="102" t="s">
        <v>5</v>
      </c>
      <c r="M11" s="102" t="s">
        <v>6</v>
      </c>
      <c r="N11" s="102" t="s">
        <v>7</v>
      </c>
      <c r="O11" s="102" t="s">
        <v>8</v>
      </c>
      <c r="P11" s="102" t="s">
        <v>9</v>
      </c>
      <c r="Q11" s="102" t="s">
        <v>10</v>
      </c>
      <c r="R11" s="102" t="s">
        <v>11</v>
      </c>
      <c r="S11" s="102" t="s">
        <v>12</v>
      </c>
      <c r="T11" s="102" t="s">
        <v>13</v>
      </c>
      <c r="U11" s="102" t="s">
        <v>14</v>
      </c>
      <c r="V11" s="102" t="s">
        <v>15</v>
      </c>
      <c r="W11" s="102" t="s">
        <v>16</v>
      </c>
      <c r="X11" s="102" t="s">
        <v>4</v>
      </c>
      <c r="Y11" s="102" t="s">
        <v>5</v>
      </c>
      <c r="Z11" s="102" t="s">
        <v>6</v>
      </c>
      <c r="AA11" s="102" t="s">
        <v>7</v>
      </c>
      <c r="AB11" s="102" t="s">
        <v>8</v>
      </c>
      <c r="AC11" s="102" t="s">
        <v>9</v>
      </c>
      <c r="AD11" s="102" t="s">
        <v>10</v>
      </c>
      <c r="AE11" s="102" t="s">
        <v>11</v>
      </c>
      <c r="AF11" s="102" t="s">
        <v>12</v>
      </c>
      <c r="AG11" s="102" t="s">
        <v>13</v>
      </c>
      <c r="AH11" s="102" t="s">
        <v>14</v>
      </c>
      <c r="AI11" s="102" t="s">
        <v>15</v>
      </c>
      <c r="AJ11" s="103" t="s">
        <v>16</v>
      </c>
      <c r="AK11" s="305"/>
    </row>
    <row r="12" spans="1:37" ht="15" thickBot="1" x14ac:dyDescent="0.25">
      <c r="A12" s="1" t="s">
        <v>363</v>
      </c>
      <c r="B12" s="60" t="s">
        <v>364</v>
      </c>
      <c r="C12" s="163">
        <f>+D12/Metas!R40</f>
        <v>0.69833295897353842</v>
      </c>
      <c r="D12" s="162">
        <f>F12/AK12</f>
        <v>0.17903645833333334</v>
      </c>
      <c r="E12" s="179">
        <f>IFERROR(VLOOKUP($B12,[1]NUM12!$H$3:$J$151,2,FALSE),0)</f>
        <v>368</v>
      </c>
      <c r="F12" s="37">
        <f>+E12+(K12+L12+M12+N12)-(X12+Y12+Z12+AA12)</f>
        <v>275</v>
      </c>
      <c r="G12" s="9"/>
      <c r="H12" s="45">
        <f>+G12+(Q12+R12)-(AD12+AE12)</f>
        <v>0</v>
      </c>
      <c r="I12" s="38">
        <f>+G12+(Q12+R12+S12+T12)-(AD12+AE12+AF12+AG12)</f>
        <v>0</v>
      </c>
      <c r="J12" s="9"/>
      <c r="K12" s="178">
        <f>IFERROR(VLOOKUP($B12,'[1]ACT NUM12'!$H$3:$M$118,2,FALSE),0)</f>
        <v>12</v>
      </c>
      <c r="L12" s="178">
        <f>IFERROR(VLOOKUP($B12,'[1]ACT NUM12'!$H$3:$M$118,3,FALSE),0)</f>
        <v>18</v>
      </c>
      <c r="M12" s="178">
        <f>IFERROR(VLOOKUP($B12,'[1]ACT NUM12'!$H$3:$M$118,4,FALSE),0)</f>
        <v>19</v>
      </c>
      <c r="N12" s="178">
        <f>IFERROR(VLOOKUP($B12,'[1]ACT NUM12'!$H$3:$M$118,5,FALSE),0)</f>
        <v>25</v>
      </c>
      <c r="O12" s="59"/>
      <c r="P12" s="59"/>
      <c r="Q12" s="59"/>
      <c r="R12" s="59"/>
      <c r="S12" s="59"/>
      <c r="T12" s="59"/>
      <c r="U12" s="59"/>
      <c r="V12" s="39"/>
      <c r="W12" s="7">
        <f>SUM(K12:V12)</f>
        <v>74</v>
      </c>
      <c r="X12" s="59">
        <f>IFERROR(VLOOKUP($B12,'[1]ACT NUM12'!$AA$3:$AF$79,2,FALSE),0)</f>
        <v>139</v>
      </c>
      <c r="Y12" s="59">
        <f>IFERROR(VLOOKUP($B12,'[1]ACT NUM12'!$AA$3:$AF$79,3,FALSE),0)</f>
        <v>1</v>
      </c>
      <c r="Z12" s="59">
        <f>IFERROR(VLOOKUP($B12,'[1]ACT NUM12'!$AA$3:$AF$79,4,FALSE),0)</f>
        <v>2</v>
      </c>
      <c r="AA12" s="59">
        <f>IFERROR(VLOOKUP($B12,'[1]ACT NUM12'!$AA$3:$AF$79,5,FALSE),0)</f>
        <v>25</v>
      </c>
      <c r="AB12" s="59"/>
      <c r="AC12" s="59"/>
      <c r="AD12" s="59"/>
      <c r="AE12" s="59"/>
      <c r="AF12" s="59"/>
      <c r="AG12" s="59"/>
      <c r="AH12" s="59"/>
      <c r="AI12" s="68"/>
      <c r="AJ12" s="7">
        <f>SUM(X12:AI12)</f>
        <v>167</v>
      </c>
      <c r="AK12" s="7">
        <v>1536</v>
      </c>
    </row>
    <row r="13" spans="1:37" ht="15" thickBot="1" x14ac:dyDescent="0.25">
      <c r="A13" s="1" t="s">
        <v>71</v>
      </c>
      <c r="B13" s="60" t="s">
        <v>365</v>
      </c>
      <c r="C13" s="163">
        <f>+D13/Metas!R41</f>
        <v>0.95844824814099017</v>
      </c>
      <c r="D13" s="162">
        <f t="shared" ref="D13:D17" si="0">F13/AK13</f>
        <v>0.24516369047619047</v>
      </c>
      <c r="E13" s="179">
        <f>IFERROR(VLOOKUP($B13,[1]NUM12!$H$3:$J$151,2,FALSE),0)</f>
        <v>602</v>
      </c>
      <c r="F13" s="37">
        <f t="shared" ref="F13:F17" si="1">+E13+(K13+L13+M13+N13)-(X13+Y13+Z13+AA13)</f>
        <v>659</v>
      </c>
      <c r="G13" s="9"/>
      <c r="H13" s="45">
        <f t="shared" ref="H13:H17" si="2">+G13+(Q13+R13)-(AD13+AE13)</f>
        <v>0</v>
      </c>
      <c r="I13" s="38">
        <f t="shared" ref="I13:I17" si="3">+G13+(Q13+R13+S13+T13)-(AD13+AE13+AF13+AG13)</f>
        <v>0</v>
      </c>
      <c r="J13" s="9"/>
      <c r="K13" s="178">
        <f>IFERROR(VLOOKUP($B13,'[1]ACT NUM12'!$H$3:$M$118,2,FALSE),0)</f>
        <v>36</v>
      </c>
      <c r="L13" s="178">
        <f>IFERROR(VLOOKUP($B13,'[1]ACT NUM12'!$H$3:$M$118,3,FALSE),0)</f>
        <v>28</v>
      </c>
      <c r="M13" s="178">
        <f>IFERROR(VLOOKUP($B13,'[1]ACT NUM12'!$H$3:$M$118,4,FALSE),0)</f>
        <v>29</v>
      </c>
      <c r="N13" s="178">
        <f>IFERROR(VLOOKUP($B13,'[1]ACT NUM12'!$H$3:$M$118,5,FALSE),0)</f>
        <v>18</v>
      </c>
      <c r="O13" s="59"/>
      <c r="P13" s="59"/>
      <c r="Q13" s="59"/>
      <c r="R13" s="59"/>
      <c r="S13" s="59"/>
      <c r="T13" s="59"/>
      <c r="U13" s="59"/>
      <c r="V13" s="39"/>
      <c r="W13" s="7">
        <f t="shared" ref="W13:W17" si="4">SUM(K13:V13)</f>
        <v>111</v>
      </c>
      <c r="X13" s="59">
        <f>IFERROR(VLOOKUP($B13,'[1]ACT NUM12'!$AA$3:$AF$79,2,FALSE),0)</f>
        <v>23</v>
      </c>
      <c r="Y13" s="59">
        <f>IFERROR(VLOOKUP($B13,'[1]ACT NUM12'!$AA$3:$AF$79,3,FALSE),0)</f>
        <v>16</v>
      </c>
      <c r="Z13" s="59">
        <f>IFERROR(VLOOKUP($B13,'[1]ACT NUM12'!$AA$3:$AF$79,4,FALSE),0)</f>
        <v>12</v>
      </c>
      <c r="AA13" s="59">
        <f>IFERROR(VLOOKUP($B13,'[1]ACT NUM12'!$AA$3:$AF$79,5,FALSE),0)</f>
        <v>3</v>
      </c>
      <c r="AB13" s="59"/>
      <c r="AC13" s="59"/>
      <c r="AD13" s="59"/>
      <c r="AE13" s="59"/>
      <c r="AF13" s="59"/>
      <c r="AG13" s="59"/>
      <c r="AH13" s="59"/>
      <c r="AI13" s="68"/>
      <c r="AJ13" s="7">
        <f t="shared" ref="AJ13:AJ17" si="5">SUM(X13:AI13)</f>
        <v>54</v>
      </c>
      <c r="AK13" s="7">
        <v>2688</v>
      </c>
    </row>
    <row r="14" spans="1:37" ht="20.25" customHeight="1" thickBot="1" x14ac:dyDescent="0.25">
      <c r="A14" s="1" t="s">
        <v>85</v>
      </c>
      <c r="B14" s="60" t="s">
        <v>366</v>
      </c>
      <c r="C14" s="163">
        <f>+D14/Metas!R42</f>
        <v>1.298519744202318</v>
      </c>
      <c r="D14" s="162">
        <f t="shared" si="0"/>
        <v>0.22390841320553781</v>
      </c>
      <c r="E14" s="179">
        <f>IFERROR(VLOOKUP($B14,[1]NUM12!$H$3:$J$151,2,FALSE),0)</f>
        <v>638</v>
      </c>
      <c r="F14" s="37">
        <f t="shared" si="1"/>
        <v>841</v>
      </c>
      <c r="G14" s="9"/>
      <c r="H14" s="45">
        <f t="shared" si="2"/>
        <v>0</v>
      </c>
      <c r="I14" s="38">
        <f t="shared" si="3"/>
        <v>0</v>
      </c>
      <c r="J14" s="9"/>
      <c r="K14" s="178">
        <f>IFERROR(VLOOKUP($B14,'[1]ACT NUM12'!$H$3:$M$118,2,FALSE),0)</f>
        <v>51</v>
      </c>
      <c r="L14" s="178">
        <f>IFERROR(VLOOKUP($B14,'[1]ACT NUM12'!$H$3:$M$118,3,FALSE),0)</f>
        <v>38</v>
      </c>
      <c r="M14" s="178">
        <f>IFERROR(VLOOKUP($B14,'[1]ACT NUM12'!$H$3:$M$118,4,FALSE),0)</f>
        <v>86</v>
      </c>
      <c r="N14" s="178">
        <f>IFERROR(VLOOKUP($B14,'[1]ACT NUM12'!$H$3:$M$118,5,FALSE),0)</f>
        <v>56</v>
      </c>
      <c r="O14" s="59"/>
      <c r="P14" s="59"/>
      <c r="Q14" s="59"/>
      <c r="R14" s="59"/>
      <c r="S14" s="59"/>
      <c r="T14" s="59"/>
      <c r="U14" s="59"/>
      <c r="V14" s="39"/>
      <c r="W14" s="7">
        <f t="shared" si="4"/>
        <v>231</v>
      </c>
      <c r="X14" s="59">
        <f>IFERROR(VLOOKUP($B14,'[1]ACT NUM12'!$AA$3:$AF$79,2,FALSE),0)</f>
        <v>3</v>
      </c>
      <c r="Y14" s="59">
        <f>IFERROR(VLOOKUP($B14,'[1]ACT NUM12'!$AA$3:$AF$79,3,FALSE),0)</f>
        <v>1</v>
      </c>
      <c r="Z14" s="59">
        <f>IFERROR(VLOOKUP($B14,'[1]ACT NUM12'!$AA$3:$AF$79,4,FALSE),0)</f>
        <v>10</v>
      </c>
      <c r="AA14" s="59">
        <f>IFERROR(VLOOKUP($B14,'[1]ACT NUM12'!$AA$3:$AF$79,5,FALSE),0)</f>
        <v>14</v>
      </c>
      <c r="AB14" s="59"/>
      <c r="AC14" s="59"/>
      <c r="AD14" s="59"/>
      <c r="AE14" s="59"/>
      <c r="AF14" s="59"/>
      <c r="AG14" s="59"/>
      <c r="AH14" s="59"/>
      <c r="AI14" s="68"/>
      <c r="AJ14" s="7">
        <f t="shared" si="5"/>
        <v>28</v>
      </c>
      <c r="AK14" s="7">
        <v>3756</v>
      </c>
    </row>
    <row r="15" spans="1:37" ht="15" thickBot="1" x14ac:dyDescent="0.25">
      <c r="A15" s="1" t="s">
        <v>102</v>
      </c>
      <c r="B15" s="60" t="s">
        <v>367</v>
      </c>
      <c r="C15" s="163">
        <f>+D15/Metas!R43</f>
        <v>0.95135024492490361</v>
      </c>
      <c r="D15" s="162">
        <f t="shared" si="0"/>
        <v>0.10814870446864439</v>
      </c>
      <c r="E15" s="179">
        <f>IFERROR(VLOOKUP($B15,[1]NUM12!$H$3:$J$151,2,FALSE),0)</f>
        <v>181</v>
      </c>
      <c r="F15" s="37">
        <f t="shared" si="1"/>
        <v>288</v>
      </c>
      <c r="G15" s="9"/>
      <c r="H15" s="45">
        <f t="shared" si="2"/>
        <v>0</v>
      </c>
      <c r="I15" s="38">
        <f t="shared" si="3"/>
        <v>0</v>
      </c>
      <c r="J15" s="9"/>
      <c r="K15" s="178">
        <f>IFERROR(VLOOKUP($B15,'[1]ACT NUM12'!$H$3:$M$118,2,FALSE),0)</f>
        <v>38</v>
      </c>
      <c r="L15" s="178">
        <f>IFERROR(VLOOKUP($B15,'[1]ACT NUM12'!$H$3:$M$118,3,FALSE),0)</f>
        <v>35</v>
      </c>
      <c r="M15" s="178">
        <f>IFERROR(VLOOKUP($B15,'[1]ACT NUM12'!$H$3:$M$118,4,FALSE),0)</f>
        <v>46</v>
      </c>
      <c r="N15" s="178">
        <f>IFERROR(VLOOKUP($B15,'[1]ACT NUM12'!$H$3:$M$118,5,FALSE),0)</f>
        <v>43</v>
      </c>
      <c r="O15" s="59"/>
      <c r="P15" s="59"/>
      <c r="Q15" s="59"/>
      <c r="R15" s="59"/>
      <c r="S15" s="59"/>
      <c r="T15" s="59"/>
      <c r="U15" s="59"/>
      <c r="V15" s="39"/>
      <c r="W15" s="7">
        <f t="shared" si="4"/>
        <v>162</v>
      </c>
      <c r="X15" s="59">
        <f>IFERROR(VLOOKUP($B15,'[1]ACT NUM12'!$AA$3:$AF$79,2,FALSE),0)</f>
        <v>24</v>
      </c>
      <c r="Y15" s="59">
        <f>IFERROR(VLOOKUP($B15,'[1]ACT NUM12'!$AA$3:$AF$79,3,FALSE),0)</f>
        <v>14</v>
      </c>
      <c r="Z15" s="59">
        <f>IFERROR(VLOOKUP($B15,'[1]ACT NUM12'!$AA$3:$AF$79,4,FALSE),0)</f>
        <v>8</v>
      </c>
      <c r="AA15" s="59">
        <f>IFERROR(VLOOKUP($B15,'[1]ACT NUM12'!$AA$3:$AF$79,5,FALSE),0)</f>
        <v>9</v>
      </c>
      <c r="AB15" s="59"/>
      <c r="AC15" s="59"/>
      <c r="AD15" s="59"/>
      <c r="AE15" s="59"/>
      <c r="AF15" s="59"/>
      <c r="AG15" s="59"/>
      <c r="AH15" s="59"/>
      <c r="AI15" s="68"/>
      <c r="AJ15" s="7">
        <f t="shared" si="5"/>
        <v>55</v>
      </c>
      <c r="AK15" s="7">
        <v>2663</v>
      </c>
    </row>
    <row r="16" spans="1:37" ht="15" thickBot="1" x14ac:dyDescent="0.25">
      <c r="A16" s="1" t="s">
        <v>113</v>
      </c>
      <c r="B16" s="60" t="s">
        <v>368</v>
      </c>
      <c r="C16" s="163">
        <f>+D16/Metas!R44</f>
        <v>0.58564959875501466</v>
      </c>
      <c r="D16" s="162">
        <f t="shared" si="0"/>
        <v>8.75995449374289E-2</v>
      </c>
      <c r="E16" s="179">
        <f>IFERROR(VLOOKUP($B16,[1]NUM12!$H$3:$J$151,2,FALSE),0)</f>
        <v>280</v>
      </c>
      <c r="F16" s="37">
        <f t="shared" si="1"/>
        <v>231</v>
      </c>
      <c r="G16" s="9"/>
      <c r="H16" s="45">
        <f t="shared" si="2"/>
        <v>0</v>
      </c>
      <c r="I16" s="38">
        <f t="shared" si="3"/>
        <v>0</v>
      </c>
      <c r="J16" s="9"/>
      <c r="K16" s="178">
        <f>IFERROR(VLOOKUP($B16,'[1]ACT NUM12'!$H$3:$M$118,2,FALSE),0)</f>
        <v>20</v>
      </c>
      <c r="L16" s="178">
        <f>IFERROR(VLOOKUP($B16,'[1]ACT NUM12'!$H$3:$M$118,3,FALSE),0)</f>
        <v>21</v>
      </c>
      <c r="M16" s="178">
        <f>IFERROR(VLOOKUP($B16,'[1]ACT NUM12'!$H$3:$M$118,4,FALSE),0)</f>
        <v>37</v>
      </c>
      <c r="N16" s="178">
        <f>IFERROR(VLOOKUP($B16,'[1]ACT NUM12'!$H$3:$M$118,5,FALSE),0)</f>
        <v>24</v>
      </c>
      <c r="O16" s="59"/>
      <c r="P16" s="59"/>
      <c r="Q16" s="59"/>
      <c r="R16" s="59"/>
      <c r="S16" s="59"/>
      <c r="T16" s="59"/>
      <c r="U16" s="59"/>
      <c r="V16" s="39"/>
      <c r="W16" s="7">
        <f t="shared" si="4"/>
        <v>102</v>
      </c>
      <c r="X16" s="59">
        <f>IFERROR(VLOOKUP($B16,'[1]ACT NUM12'!$AA$3:$AF$79,2,FALSE),0)</f>
        <v>43</v>
      </c>
      <c r="Y16" s="59">
        <f>IFERROR(VLOOKUP($B16,'[1]ACT NUM12'!$AA$3:$AF$79,3,FALSE),0)</f>
        <v>43</v>
      </c>
      <c r="Z16" s="59">
        <f>IFERROR(VLOOKUP($B16,'[1]ACT NUM12'!$AA$3:$AF$79,4,FALSE),0)</f>
        <v>43</v>
      </c>
      <c r="AA16" s="59">
        <f>IFERROR(VLOOKUP($B16,'[1]ACT NUM12'!$AA$3:$AF$79,5,FALSE),0)</f>
        <v>22</v>
      </c>
      <c r="AB16" s="59"/>
      <c r="AC16" s="59"/>
      <c r="AD16" s="59"/>
      <c r="AE16" s="59"/>
      <c r="AF16" s="59"/>
      <c r="AG16" s="59"/>
      <c r="AH16" s="59"/>
      <c r="AI16" s="68"/>
      <c r="AJ16" s="7">
        <f t="shared" si="5"/>
        <v>151</v>
      </c>
      <c r="AK16" s="7">
        <v>2637</v>
      </c>
    </row>
    <row r="17" spans="1:37" ht="15" thickBot="1" x14ac:dyDescent="0.25">
      <c r="A17" s="1" t="s">
        <v>143</v>
      </c>
      <c r="B17" s="60" t="s">
        <v>369</v>
      </c>
      <c r="C17" s="163">
        <f>+D17/Metas!R45</f>
        <v>1.2162099788655678</v>
      </c>
      <c r="D17" s="162">
        <f t="shared" si="0"/>
        <v>0.25234619395203339</v>
      </c>
      <c r="E17" s="179">
        <f>IFERROR(VLOOKUP($B17,[1]NUM12!$H$3:$J$151,2,FALSE),0)</f>
        <v>204</v>
      </c>
      <c r="F17" s="37">
        <f t="shared" si="1"/>
        <v>242</v>
      </c>
      <c r="G17" s="9"/>
      <c r="H17" s="45">
        <f t="shared" si="2"/>
        <v>0</v>
      </c>
      <c r="I17" s="38">
        <f t="shared" si="3"/>
        <v>0</v>
      </c>
      <c r="J17" s="9"/>
      <c r="K17" s="178">
        <f>IFERROR(VLOOKUP($B17,'[1]ACT NUM12'!$H$3:$M$118,2,FALSE),0)</f>
        <v>18</v>
      </c>
      <c r="L17" s="178">
        <f>IFERROR(VLOOKUP($B17,'[1]ACT NUM12'!$H$3:$M$118,3,FALSE),0)</f>
        <v>2</v>
      </c>
      <c r="M17" s="178">
        <f>IFERROR(VLOOKUP($B17,'[1]ACT NUM12'!$H$3:$M$118,4,FALSE),0)</f>
        <v>16</v>
      </c>
      <c r="N17" s="178">
        <f>IFERROR(VLOOKUP($B17,'[1]ACT NUM12'!$H$3:$M$118,5,FALSE),0)</f>
        <v>17</v>
      </c>
      <c r="O17" s="59"/>
      <c r="P17" s="59"/>
      <c r="Q17" s="59"/>
      <c r="R17" s="59"/>
      <c r="S17" s="59"/>
      <c r="T17" s="59"/>
      <c r="U17" s="59"/>
      <c r="V17" s="39"/>
      <c r="W17" s="7">
        <f t="shared" si="4"/>
        <v>53</v>
      </c>
      <c r="X17" s="59">
        <f>IFERROR(VLOOKUP($B17,'[1]ACT NUM12'!$AA$3:$AF$79,2,FALSE),0)</f>
        <v>2</v>
      </c>
      <c r="Y17" s="59">
        <f>IFERROR(VLOOKUP($B17,'[1]ACT NUM12'!$AA$3:$AF$79,3,FALSE),0)</f>
        <v>4</v>
      </c>
      <c r="Z17" s="59">
        <f>IFERROR(VLOOKUP($B17,'[1]ACT NUM12'!$AA$3:$AF$79,4,FALSE),0)</f>
        <v>6</v>
      </c>
      <c r="AA17" s="59">
        <f>IFERROR(VLOOKUP($B17,'[1]ACT NUM12'!$AA$3:$AF$79,5,FALSE),0)</f>
        <v>3</v>
      </c>
      <c r="AB17" s="59"/>
      <c r="AC17" s="59"/>
      <c r="AD17" s="59"/>
      <c r="AE17" s="59"/>
      <c r="AF17" s="59"/>
      <c r="AG17" s="59"/>
      <c r="AH17" s="59"/>
      <c r="AI17" s="68"/>
      <c r="AJ17" s="7">
        <f t="shared" si="5"/>
        <v>15</v>
      </c>
      <c r="AK17" s="7">
        <v>959</v>
      </c>
    </row>
    <row r="18" spans="1:37" x14ac:dyDescent="0.2">
      <c r="B18" s="73" t="s">
        <v>391</v>
      </c>
      <c r="C18" s="52"/>
      <c r="D18" s="52"/>
      <c r="E18" s="164">
        <f>SUM(E12:E17)</f>
        <v>2273</v>
      </c>
      <c r="F18" s="164">
        <f t="shared" ref="F18:AK18" si="6">SUM(F12:F17)</f>
        <v>2536</v>
      </c>
      <c r="G18" s="164">
        <f t="shared" si="6"/>
        <v>0</v>
      </c>
      <c r="H18" s="164">
        <f t="shared" si="6"/>
        <v>0</v>
      </c>
      <c r="I18" s="164">
        <f t="shared" si="6"/>
        <v>0</v>
      </c>
      <c r="J18" s="164">
        <f t="shared" si="6"/>
        <v>0</v>
      </c>
      <c r="K18" s="164">
        <f t="shared" si="6"/>
        <v>175</v>
      </c>
      <c r="L18" s="164">
        <f t="shared" si="6"/>
        <v>142</v>
      </c>
      <c r="M18" s="164">
        <f t="shared" si="6"/>
        <v>233</v>
      </c>
      <c r="N18" s="164">
        <f t="shared" si="6"/>
        <v>183</v>
      </c>
      <c r="O18" s="164">
        <f t="shared" si="6"/>
        <v>0</v>
      </c>
      <c r="P18" s="164">
        <f t="shared" si="6"/>
        <v>0</v>
      </c>
      <c r="Q18" s="164">
        <f t="shared" si="6"/>
        <v>0</v>
      </c>
      <c r="R18" s="164">
        <f t="shared" si="6"/>
        <v>0</v>
      </c>
      <c r="S18" s="164">
        <f t="shared" si="6"/>
        <v>0</v>
      </c>
      <c r="T18" s="164">
        <f t="shared" si="6"/>
        <v>0</v>
      </c>
      <c r="U18" s="164">
        <f t="shared" si="6"/>
        <v>0</v>
      </c>
      <c r="V18" s="164">
        <f t="shared" si="6"/>
        <v>0</v>
      </c>
      <c r="W18" s="164">
        <f t="shared" si="6"/>
        <v>733</v>
      </c>
      <c r="X18" s="164">
        <f t="shared" si="6"/>
        <v>234</v>
      </c>
      <c r="Y18" s="164">
        <f t="shared" si="6"/>
        <v>79</v>
      </c>
      <c r="Z18" s="164">
        <f t="shared" si="6"/>
        <v>81</v>
      </c>
      <c r="AA18" s="164">
        <f t="shared" si="6"/>
        <v>76</v>
      </c>
      <c r="AB18" s="164">
        <f t="shared" si="6"/>
        <v>0</v>
      </c>
      <c r="AC18" s="164">
        <f t="shared" si="6"/>
        <v>0</v>
      </c>
      <c r="AD18" s="164">
        <f t="shared" si="6"/>
        <v>0</v>
      </c>
      <c r="AE18" s="164">
        <f t="shared" si="6"/>
        <v>0</v>
      </c>
      <c r="AF18" s="164">
        <f t="shared" si="6"/>
        <v>0</v>
      </c>
      <c r="AG18" s="164">
        <f t="shared" si="6"/>
        <v>0</v>
      </c>
      <c r="AH18" s="164">
        <f t="shared" si="6"/>
        <v>0</v>
      </c>
      <c r="AI18" s="164">
        <f t="shared" si="6"/>
        <v>0</v>
      </c>
      <c r="AJ18" s="164">
        <f t="shared" si="6"/>
        <v>470</v>
      </c>
      <c r="AK18" s="164">
        <f t="shared" si="6"/>
        <v>14239</v>
      </c>
    </row>
    <row r="19" spans="1:37" x14ac:dyDescent="0.2">
      <c r="C19" s="53"/>
      <c r="D19" s="53"/>
    </row>
  </sheetData>
  <mergeCells count="11">
    <mergeCell ref="A1:A10"/>
    <mergeCell ref="B1:B10"/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6.7109375" style="62" bestFit="1" customWidth="1"/>
    <col min="3" max="3" width="14.42578125" style="46" customWidth="1"/>
    <col min="4" max="4" width="10.140625" style="46" bestFit="1" customWidth="1"/>
    <col min="5" max="5" width="11.140625" style="54" bestFit="1" customWidth="1"/>
    <col min="6" max="6" width="10.42578125" style="54" customWidth="1"/>
    <col min="7" max="7" width="10.85546875" style="54" customWidth="1"/>
    <col min="8" max="8" width="11.140625" style="54" bestFit="1" customWidth="1"/>
    <col min="9" max="9" width="11" style="54" customWidth="1"/>
    <col min="10" max="10" width="11.140625" style="54" customWidth="1"/>
    <col min="11" max="11" width="9.7109375" style="54" customWidth="1"/>
    <col min="12" max="12" width="8.42578125" style="54" customWidth="1"/>
    <col min="13" max="17" width="7.5703125" style="54" customWidth="1"/>
    <col min="18" max="18" width="8.42578125" style="54" customWidth="1"/>
    <col min="19" max="19" width="7.140625" style="54" customWidth="1"/>
    <col min="20" max="20" width="9" style="54" customWidth="1"/>
    <col min="21" max="21" width="8.42578125" style="54" customWidth="1"/>
    <col min="22" max="22" width="7.140625" style="54" customWidth="1"/>
    <col min="23" max="24" width="9.7109375" style="54" customWidth="1"/>
    <col min="25" max="25" width="8.28515625" style="54" customWidth="1"/>
    <col min="26" max="26" width="7" style="54" customWidth="1"/>
    <col min="27" max="28" width="7.140625" style="54" customWidth="1"/>
    <col min="29" max="29" width="7.5703125" style="54" customWidth="1"/>
    <col min="30" max="30" width="8.5703125" style="54" customWidth="1"/>
    <col min="31" max="31" width="8" style="54" customWidth="1"/>
    <col min="32" max="32" width="7.140625" style="54" customWidth="1"/>
    <col min="33" max="34" width="8.5703125" style="54" customWidth="1"/>
    <col min="35" max="35" width="7.140625" style="54" customWidth="1"/>
    <col min="36" max="36" width="7.28515625" style="54" customWidth="1"/>
    <col min="37" max="37" width="23.7109375" style="54" customWidth="1"/>
    <col min="38" max="16384" width="11.42578125" style="46"/>
  </cols>
  <sheetData>
    <row r="1" spans="1:37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306" t="s">
        <v>386</v>
      </c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307"/>
      <c r="Z1" s="307"/>
      <c r="AA1" s="307"/>
      <c r="AB1" s="307"/>
      <c r="AC1" s="307"/>
      <c r="AD1" s="307"/>
      <c r="AE1" s="307"/>
      <c r="AF1" s="307"/>
      <c r="AG1" s="307"/>
      <c r="AH1" s="307"/>
      <c r="AI1" s="307"/>
      <c r="AJ1" s="307"/>
      <c r="AK1" s="308"/>
    </row>
    <row r="2" spans="1:37" s="92" customFormat="1" ht="15" customHeight="1" thickTop="1" x14ac:dyDescent="0.2">
      <c r="A2" s="217"/>
      <c r="B2" s="220"/>
      <c r="C2" s="222"/>
      <c r="D2" s="238"/>
      <c r="E2" s="289" t="s">
        <v>2</v>
      </c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1"/>
      <c r="AK2" s="304" t="s">
        <v>3</v>
      </c>
    </row>
    <row r="3" spans="1:37" s="92" customFormat="1" ht="15" customHeight="1" x14ac:dyDescent="0.2">
      <c r="A3" s="217"/>
      <c r="B3" s="220"/>
      <c r="C3" s="222"/>
      <c r="D3" s="238"/>
      <c r="E3" s="292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28"/>
      <c r="AE3" s="228"/>
      <c r="AF3" s="228"/>
      <c r="AG3" s="228"/>
      <c r="AH3" s="228"/>
      <c r="AI3" s="228"/>
      <c r="AJ3" s="293"/>
      <c r="AK3" s="309"/>
    </row>
    <row r="4" spans="1:37" s="92" customFormat="1" ht="15" customHeight="1" x14ac:dyDescent="0.2">
      <c r="A4" s="217"/>
      <c r="B4" s="220"/>
      <c r="C4" s="222"/>
      <c r="D4" s="238"/>
      <c r="E4" s="292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8"/>
      <c r="S4" s="228"/>
      <c r="T4" s="228"/>
      <c r="U4" s="228"/>
      <c r="V4" s="228"/>
      <c r="W4" s="228"/>
      <c r="X4" s="228"/>
      <c r="Y4" s="228"/>
      <c r="Z4" s="228"/>
      <c r="AA4" s="228"/>
      <c r="AB4" s="228"/>
      <c r="AC4" s="228"/>
      <c r="AD4" s="228"/>
      <c r="AE4" s="228"/>
      <c r="AF4" s="228"/>
      <c r="AG4" s="228"/>
      <c r="AH4" s="228"/>
      <c r="AI4" s="228"/>
      <c r="AJ4" s="293"/>
      <c r="AK4" s="309"/>
    </row>
    <row r="5" spans="1:37" s="92" customFormat="1" ht="15" customHeight="1" x14ac:dyDescent="0.2">
      <c r="A5" s="217"/>
      <c r="B5" s="220"/>
      <c r="C5" s="222"/>
      <c r="D5" s="238"/>
      <c r="E5" s="292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28"/>
      <c r="S5" s="228"/>
      <c r="T5" s="228"/>
      <c r="U5" s="228"/>
      <c r="V5" s="228"/>
      <c r="W5" s="228"/>
      <c r="X5" s="228"/>
      <c r="Y5" s="228"/>
      <c r="Z5" s="228"/>
      <c r="AA5" s="228"/>
      <c r="AB5" s="228"/>
      <c r="AC5" s="228"/>
      <c r="AD5" s="228"/>
      <c r="AE5" s="228"/>
      <c r="AF5" s="228"/>
      <c r="AG5" s="228"/>
      <c r="AH5" s="228"/>
      <c r="AI5" s="228"/>
      <c r="AJ5" s="293"/>
      <c r="AK5" s="309"/>
    </row>
    <row r="6" spans="1:37" s="92" customFormat="1" ht="15" customHeight="1" x14ac:dyDescent="0.2">
      <c r="A6" s="217"/>
      <c r="B6" s="220"/>
      <c r="C6" s="222"/>
      <c r="D6" s="238"/>
      <c r="E6" s="292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8"/>
      <c r="U6" s="228"/>
      <c r="V6" s="228"/>
      <c r="W6" s="228"/>
      <c r="X6" s="228"/>
      <c r="Y6" s="228"/>
      <c r="Z6" s="228"/>
      <c r="AA6" s="228"/>
      <c r="AB6" s="228"/>
      <c r="AC6" s="228"/>
      <c r="AD6" s="228"/>
      <c r="AE6" s="228"/>
      <c r="AF6" s="228"/>
      <c r="AG6" s="228"/>
      <c r="AH6" s="228"/>
      <c r="AI6" s="228"/>
      <c r="AJ6" s="293"/>
      <c r="AK6" s="309"/>
    </row>
    <row r="7" spans="1:37" s="92" customFormat="1" ht="15" customHeight="1" x14ac:dyDescent="0.2">
      <c r="A7" s="217"/>
      <c r="B7" s="220"/>
      <c r="C7" s="222"/>
      <c r="D7" s="238"/>
      <c r="E7" s="292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93"/>
      <c r="AK7" s="309"/>
    </row>
    <row r="8" spans="1:37" s="92" customFormat="1" ht="15" customHeight="1" x14ac:dyDescent="0.2">
      <c r="A8" s="217"/>
      <c r="B8" s="220"/>
      <c r="C8" s="222"/>
      <c r="D8" s="238"/>
      <c r="E8" s="292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93"/>
      <c r="AK8" s="309"/>
    </row>
    <row r="9" spans="1:37" s="92" customFormat="1" ht="15.75" customHeight="1" thickBot="1" x14ac:dyDescent="0.25">
      <c r="A9" s="217"/>
      <c r="B9" s="220"/>
      <c r="C9" s="222"/>
      <c r="D9" s="238"/>
      <c r="E9" s="294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95"/>
      <c r="S9" s="295"/>
      <c r="T9" s="295"/>
      <c r="U9" s="295"/>
      <c r="V9" s="295"/>
      <c r="W9" s="295"/>
      <c r="X9" s="295"/>
      <c r="Y9" s="295"/>
      <c r="Z9" s="295"/>
      <c r="AA9" s="295"/>
      <c r="AB9" s="295"/>
      <c r="AC9" s="295"/>
      <c r="AD9" s="295"/>
      <c r="AE9" s="295"/>
      <c r="AF9" s="295"/>
      <c r="AG9" s="295"/>
      <c r="AH9" s="295"/>
      <c r="AI9" s="295"/>
      <c r="AJ9" s="296"/>
      <c r="AK9" s="305"/>
    </row>
    <row r="10" spans="1:37" s="92" customFormat="1" ht="57.75" customHeight="1" thickTop="1" thickBot="1" x14ac:dyDescent="0.25">
      <c r="A10" s="218"/>
      <c r="B10" s="221"/>
      <c r="C10" s="222"/>
      <c r="D10" s="239"/>
      <c r="E10" s="286" t="s">
        <v>210</v>
      </c>
      <c r="F10" s="287"/>
      <c r="G10" s="287"/>
      <c r="H10" s="287"/>
      <c r="I10" s="287"/>
      <c r="J10" s="288"/>
      <c r="K10" s="234" t="s">
        <v>211</v>
      </c>
      <c r="L10" s="234"/>
      <c r="M10" s="234"/>
      <c r="N10" s="234"/>
      <c r="O10" s="234"/>
      <c r="P10" s="234"/>
      <c r="Q10" s="234"/>
      <c r="R10" s="234"/>
      <c r="S10" s="234"/>
      <c r="T10" s="234"/>
      <c r="U10" s="234"/>
      <c r="V10" s="234"/>
      <c r="W10" s="234"/>
      <c r="X10" s="235" t="s">
        <v>241</v>
      </c>
      <c r="Y10" s="234"/>
      <c r="Z10" s="234"/>
      <c r="AA10" s="234"/>
      <c r="AB10" s="234"/>
      <c r="AC10" s="234"/>
      <c r="AD10" s="234"/>
      <c r="AE10" s="234"/>
      <c r="AF10" s="234"/>
      <c r="AG10" s="234"/>
      <c r="AH10" s="234"/>
      <c r="AI10" s="234"/>
      <c r="AJ10" s="234"/>
      <c r="AK10" s="309" t="s">
        <v>216</v>
      </c>
    </row>
    <row r="11" spans="1:37" s="92" customFormat="1" ht="33" thickBot="1" x14ac:dyDescent="0.25">
      <c r="A11" s="101"/>
      <c r="B11" s="101"/>
      <c r="C11" s="222"/>
      <c r="D11" s="95" t="s">
        <v>185</v>
      </c>
      <c r="E11" s="102" t="s">
        <v>277</v>
      </c>
      <c r="F11" s="103" t="s">
        <v>315</v>
      </c>
      <c r="G11" s="102" t="s">
        <v>17</v>
      </c>
      <c r="H11" s="103" t="s">
        <v>19</v>
      </c>
      <c r="I11" s="103" t="s">
        <v>21</v>
      </c>
      <c r="J11" s="103" t="s">
        <v>20</v>
      </c>
      <c r="K11" s="102" t="s">
        <v>4</v>
      </c>
      <c r="L11" s="102" t="s">
        <v>5</v>
      </c>
      <c r="M11" s="102" t="s">
        <v>6</v>
      </c>
      <c r="N11" s="102" t="s">
        <v>7</v>
      </c>
      <c r="O11" s="102" t="s">
        <v>8</v>
      </c>
      <c r="P11" s="102" t="s">
        <v>9</v>
      </c>
      <c r="Q11" s="102" t="s">
        <v>10</v>
      </c>
      <c r="R11" s="102" t="s">
        <v>11</v>
      </c>
      <c r="S11" s="102" t="s">
        <v>12</v>
      </c>
      <c r="T11" s="102" t="s">
        <v>13</v>
      </c>
      <c r="U11" s="102" t="s">
        <v>14</v>
      </c>
      <c r="V11" s="102" t="s">
        <v>15</v>
      </c>
      <c r="W11" s="102" t="s">
        <v>16</v>
      </c>
      <c r="X11" s="102" t="s">
        <v>4</v>
      </c>
      <c r="Y11" s="102" t="s">
        <v>5</v>
      </c>
      <c r="Z11" s="102" t="s">
        <v>6</v>
      </c>
      <c r="AA11" s="102" t="s">
        <v>7</v>
      </c>
      <c r="AB11" s="102" t="s">
        <v>8</v>
      </c>
      <c r="AC11" s="102" t="s">
        <v>9</v>
      </c>
      <c r="AD11" s="102" t="s">
        <v>10</v>
      </c>
      <c r="AE11" s="102" t="s">
        <v>11</v>
      </c>
      <c r="AF11" s="102" t="s">
        <v>12</v>
      </c>
      <c r="AG11" s="102" t="s">
        <v>13</v>
      </c>
      <c r="AH11" s="102" t="s">
        <v>14</v>
      </c>
      <c r="AI11" s="102" t="s">
        <v>15</v>
      </c>
      <c r="AJ11" s="103" t="s">
        <v>16</v>
      </c>
      <c r="AK11" s="305"/>
    </row>
    <row r="12" spans="1:37" ht="15" thickBot="1" x14ac:dyDescent="0.25">
      <c r="A12" s="1" t="s">
        <v>363</v>
      </c>
      <c r="B12" s="60" t="s">
        <v>364</v>
      </c>
      <c r="C12" s="163">
        <f>+D12/Metas!S40</f>
        <v>0.72121063641145999</v>
      </c>
      <c r="D12" s="162">
        <f t="shared" ref="D12:D17" si="0">+F12/AK12</f>
        <v>0.21717670286278382</v>
      </c>
      <c r="E12" s="179">
        <f>IFERROR(VLOOKUP($B12,[1]NUM13!$H$3:$J$144,2,FALSE),0)</f>
        <v>281</v>
      </c>
      <c r="F12" s="37">
        <f t="shared" ref="F12" si="1">+E12+(K12+L12+M12)-(X12+Y12+Z12)</f>
        <v>220</v>
      </c>
      <c r="G12" s="9"/>
      <c r="H12" s="45">
        <f>+G12+(Q12+R12)-(AD12+AE12)</f>
        <v>0</v>
      </c>
      <c r="I12" s="38">
        <f>+G12+(Q12+R12+S12+T12)-(AD12+AE12+AF12+AG12)</f>
        <v>0</v>
      </c>
      <c r="J12" s="9"/>
      <c r="K12" s="59">
        <f>IFERROR(VLOOKUP($B12,'[1]ACT NUM13'!$H$3:$M$73,2,FALSE),0)</f>
        <v>3</v>
      </c>
      <c r="L12" s="59">
        <f>IFERROR(VLOOKUP($B12,'[1]ACT NUM13'!$H$3:$M$73,3,FALSE),0)</f>
        <v>7</v>
      </c>
      <c r="M12" s="59">
        <f>IFERROR(VLOOKUP($B12,'[1]ACT NUM13'!$H$3:$M$73,4,FALSE),0)</f>
        <v>2</v>
      </c>
      <c r="N12" s="59">
        <f>IFERROR(VLOOKUP($B12,'[1]ACT NUM13'!$H$3:$M$73,5,FALSE),0)</f>
        <v>2</v>
      </c>
      <c r="O12" s="59"/>
      <c r="P12" s="59"/>
      <c r="Q12" s="59"/>
      <c r="R12" s="59"/>
      <c r="S12" s="59"/>
      <c r="T12" s="59"/>
      <c r="U12" s="59"/>
      <c r="V12" s="68"/>
      <c r="W12" s="7">
        <f>SUM(K12:V12)</f>
        <v>14</v>
      </c>
      <c r="X12" s="178">
        <f>IFERROR(VLOOKUP($B12,'[1]ACT NUM13'!$AA$3:$AF$36,2,FALSE),0)</f>
        <v>68</v>
      </c>
      <c r="Y12" s="178">
        <f>IFERROR(VLOOKUP($B12,'[1]ACT NUM13'!$AA$3:$AF$36,3,FALSE),0)</f>
        <v>2</v>
      </c>
      <c r="Z12" s="178">
        <f>IFERROR(VLOOKUP($B12,'[1]ACT NUM13'!$AA$3:$AF$36,4,FALSE),0)</f>
        <v>3</v>
      </c>
      <c r="AA12" s="178">
        <f>IFERROR(VLOOKUP($B12,'[1]ACT NUM13'!$AA$3:$AF$36,5,FALSE),0)</f>
        <v>3</v>
      </c>
      <c r="AB12" s="59"/>
      <c r="AC12" s="59"/>
      <c r="AD12" s="59"/>
      <c r="AE12" s="59"/>
      <c r="AF12" s="59"/>
      <c r="AG12" s="59"/>
      <c r="AH12" s="59"/>
      <c r="AI12" s="68"/>
      <c r="AJ12" s="7">
        <f>SUM(X12:AI12)</f>
        <v>76</v>
      </c>
      <c r="AK12" s="7">
        <v>1013</v>
      </c>
    </row>
    <row r="13" spans="1:37" ht="15" thickBot="1" x14ac:dyDescent="0.25">
      <c r="A13" s="1" t="s">
        <v>71</v>
      </c>
      <c r="B13" s="60" t="s">
        <v>365</v>
      </c>
      <c r="C13" s="163">
        <f>+D13/Metas!S41</f>
        <v>0.88398905253156712</v>
      </c>
      <c r="D13" s="162">
        <f t="shared" si="0"/>
        <v>0.24406175771971497</v>
      </c>
      <c r="E13" s="179">
        <f>IFERROR(VLOOKUP($B13,[1]NUM13!$H$3:$J$144,2,FALSE),0)</f>
        <v>398</v>
      </c>
      <c r="F13" s="37">
        <f t="shared" ref="F13:F17" si="2">+E13+(K13+L13+M13)-(X13+Y13+Z13)</f>
        <v>411</v>
      </c>
      <c r="G13" s="9"/>
      <c r="H13" s="45">
        <f t="shared" ref="H13:H17" si="3">+G13+(Q13+R13)-(AD13+AE13)</f>
        <v>0</v>
      </c>
      <c r="I13" s="38">
        <f t="shared" ref="I13:I17" si="4">+G13+(Q13+R13+S13+T13)-(AD13+AE13+AF13+AG13)</f>
        <v>0</v>
      </c>
      <c r="J13" s="9"/>
      <c r="K13" s="59">
        <f>IFERROR(VLOOKUP($B13,'[1]ACT NUM13'!$H$3:$M$73,2,FALSE),0)</f>
        <v>5</v>
      </c>
      <c r="L13" s="59">
        <f>IFERROR(VLOOKUP($B13,'[1]ACT NUM13'!$H$3:$M$73,3,FALSE),0)</f>
        <v>6</v>
      </c>
      <c r="M13" s="59">
        <f>IFERROR(VLOOKUP($B13,'[1]ACT NUM13'!$H$3:$M$73,4,FALSE),0)</f>
        <v>2</v>
      </c>
      <c r="N13" s="59">
        <f>IFERROR(VLOOKUP($B13,'[1]ACT NUM13'!$H$3:$M$73,5,FALSE),0)</f>
        <v>3</v>
      </c>
      <c r="O13" s="59"/>
      <c r="P13" s="59"/>
      <c r="Q13" s="59"/>
      <c r="R13" s="59"/>
      <c r="S13" s="59"/>
      <c r="T13" s="59"/>
      <c r="U13" s="59"/>
      <c r="V13" s="68"/>
      <c r="W13" s="7">
        <f t="shared" ref="W13:W17" si="5">SUM(K13:V13)</f>
        <v>16</v>
      </c>
      <c r="X13" s="178">
        <f>IFERROR(VLOOKUP($B13,'[1]ACT NUM13'!$AA$3:$AF$36,2,FALSE),0)</f>
        <v>0</v>
      </c>
      <c r="Y13" s="178">
        <f>IFERROR(VLOOKUP($B13,'[1]ACT NUM13'!$AA$3:$AF$36,3,FALSE),0)</f>
        <v>0</v>
      </c>
      <c r="Z13" s="178">
        <f>IFERROR(VLOOKUP($B13,'[1]ACT NUM13'!$AA$3:$AF$36,4,FALSE),0)</f>
        <v>0</v>
      </c>
      <c r="AA13" s="178">
        <f>IFERROR(VLOOKUP($B13,'[1]ACT NUM13'!$AA$3:$AF$36,5,FALSE),0)</f>
        <v>0</v>
      </c>
      <c r="AB13" s="59"/>
      <c r="AC13" s="59"/>
      <c r="AD13" s="59"/>
      <c r="AE13" s="59"/>
      <c r="AF13" s="59"/>
      <c r="AG13" s="59"/>
      <c r="AH13" s="59"/>
      <c r="AI13" s="68"/>
      <c r="AJ13" s="7">
        <f t="shared" ref="AJ13:AJ17" si="6">SUM(X13:AI13)</f>
        <v>0</v>
      </c>
      <c r="AK13" s="7">
        <v>1684</v>
      </c>
    </row>
    <row r="14" spans="1:37" ht="15" thickBot="1" x14ac:dyDescent="0.25">
      <c r="A14" s="1" t="s">
        <v>85</v>
      </c>
      <c r="B14" s="60" t="s">
        <v>366</v>
      </c>
      <c r="C14" s="163">
        <f>+D14/Metas!S42</f>
        <v>0.9163178691930135</v>
      </c>
      <c r="D14" s="162">
        <f t="shared" si="0"/>
        <v>0.12889066241021549</v>
      </c>
      <c r="E14" s="179">
        <f>IFERROR(VLOOKUP($B14,[1]NUM13!$H$3:$J$144,2,FALSE),0)</f>
        <v>320</v>
      </c>
      <c r="F14" s="37">
        <f t="shared" si="2"/>
        <v>323</v>
      </c>
      <c r="G14" s="9"/>
      <c r="H14" s="45">
        <f t="shared" si="3"/>
        <v>0</v>
      </c>
      <c r="I14" s="38">
        <f t="shared" si="4"/>
        <v>0</v>
      </c>
      <c r="J14" s="9"/>
      <c r="K14" s="59">
        <f>IFERROR(VLOOKUP($B14,'[1]ACT NUM13'!$H$3:$M$73,2,FALSE),0)</f>
        <v>1</v>
      </c>
      <c r="L14" s="59">
        <f>IFERROR(VLOOKUP($B14,'[1]ACT NUM13'!$H$3:$M$73,3,FALSE),0)</f>
        <v>1</v>
      </c>
      <c r="M14" s="59">
        <f>IFERROR(VLOOKUP($B14,'[1]ACT NUM13'!$H$3:$M$73,4,FALSE),0)</f>
        <v>1</v>
      </c>
      <c r="N14" s="59">
        <f>IFERROR(VLOOKUP($B14,'[1]ACT NUM13'!$H$3:$M$73,5,FALSE),0)</f>
        <v>4</v>
      </c>
      <c r="O14" s="59"/>
      <c r="P14" s="59"/>
      <c r="Q14" s="59"/>
      <c r="R14" s="59"/>
      <c r="S14" s="59"/>
      <c r="T14" s="59"/>
      <c r="U14" s="59"/>
      <c r="V14" s="68"/>
      <c r="W14" s="7">
        <f t="shared" si="5"/>
        <v>7</v>
      </c>
      <c r="X14" s="178">
        <f>IFERROR(VLOOKUP($B14,'[1]ACT NUM13'!$AA$3:$AF$36,2,FALSE),0)</f>
        <v>0</v>
      </c>
      <c r="Y14" s="178">
        <f>IFERROR(VLOOKUP($B14,'[1]ACT NUM13'!$AA$3:$AF$36,3,FALSE),0)</f>
        <v>0</v>
      </c>
      <c r="Z14" s="178">
        <f>IFERROR(VLOOKUP($B14,'[1]ACT NUM13'!$AA$3:$AF$36,4,FALSE),0)</f>
        <v>0</v>
      </c>
      <c r="AA14" s="178">
        <f>IFERROR(VLOOKUP($B14,'[1]ACT NUM13'!$AA$3:$AF$36,5,FALSE),0)</f>
        <v>0</v>
      </c>
      <c r="AB14" s="59"/>
      <c r="AC14" s="59"/>
      <c r="AD14" s="59"/>
      <c r="AE14" s="59"/>
      <c r="AF14" s="59"/>
      <c r="AG14" s="59"/>
      <c r="AH14" s="59"/>
      <c r="AI14" s="68"/>
      <c r="AJ14" s="7">
        <f t="shared" si="6"/>
        <v>0</v>
      </c>
      <c r="AK14" s="7">
        <v>2506</v>
      </c>
    </row>
    <row r="15" spans="1:37" ht="15" thickBot="1" x14ac:dyDescent="0.25">
      <c r="A15" s="1" t="s">
        <v>102</v>
      </c>
      <c r="B15" s="60" t="s">
        <v>367</v>
      </c>
      <c r="C15" s="163">
        <f>+D15/Metas!S43</f>
        <v>0.5937077494984514</v>
      </c>
      <c r="D15" s="162">
        <f t="shared" si="0"/>
        <v>0.1059171597633136</v>
      </c>
      <c r="E15" s="179">
        <f>IFERROR(VLOOKUP($B15,[1]NUM13!$H$3:$J$144,2,FALSE),0)</f>
        <v>193</v>
      </c>
      <c r="F15" s="37">
        <f t="shared" si="2"/>
        <v>179</v>
      </c>
      <c r="G15" s="9"/>
      <c r="H15" s="45">
        <f t="shared" si="3"/>
        <v>0</v>
      </c>
      <c r="I15" s="38">
        <f t="shared" si="4"/>
        <v>0</v>
      </c>
      <c r="J15" s="9"/>
      <c r="K15" s="59">
        <f>IFERROR(VLOOKUP($B15,'[1]ACT NUM13'!$H$3:$M$73,2,FALSE),0)</f>
        <v>0</v>
      </c>
      <c r="L15" s="59">
        <f>IFERROR(VLOOKUP($B15,'[1]ACT NUM13'!$H$3:$M$73,3,FALSE),0)</f>
        <v>0</v>
      </c>
      <c r="M15" s="59">
        <f>IFERROR(VLOOKUP($B15,'[1]ACT NUM13'!$H$3:$M$73,4,FALSE),0)</f>
        <v>0</v>
      </c>
      <c r="N15" s="59">
        <f>IFERROR(VLOOKUP($B15,'[1]ACT NUM13'!$H$3:$M$73,5,FALSE),0)</f>
        <v>0</v>
      </c>
      <c r="O15" s="59"/>
      <c r="P15" s="59"/>
      <c r="Q15" s="59"/>
      <c r="R15" s="59"/>
      <c r="S15" s="59"/>
      <c r="T15" s="59"/>
      <c r="U15" s="59"/>
      <c r="V15" s="68"/>
      <c r="W15" s="7">
        <f t="shared" si="5"/>
        <v>0</v>
      </c>
      <c r="X15" s="178">
        <f>IFERROR(VLOOKUP($B15,'[1]ACT NUM13'!$AA$3:$AF$36,2,FALSE),0)</f>
        <v>12</v>
      </c>
      <c r="Y15" s="178">
        <f>IFERROR(VLOOKUP($B15,'[1]ACT NUM13'!$AA$3:$AF$36,3,FALSE),0)</f>
        <v>1</v>
      </c>
      <c r="Z15" s="178">
        <f>IFERROR(VLOOKUP($B15,'[1]ACT NUM13'!$AA$3:$AF$36,4,FALSE),0)</f>
        <v>1</v>
      </c>
      <c r="AA15" s="178">
        <f>IFERROR(VLOOKUP($B15,'[1]ACT NUM13'!$AA$3:$AF$36,5,FALSE),0)</f>
        <v>1</v>
      </c>
      <c r="AB15" s="59"/>
      <c r="AC15" s="59"/>
      <c r="AD15" s="59"/>
      <c r="AE15" s="59"/>
      <c r="AF15" s="59"/>
      <c r="AG15" s="59"/>
      <c r="AH15" s="59"/>
      <c r="AI15" s="68"/>
      <c r="AJ15" s="7">
        <f t="shared" si="6"/>
        <v>15</v>
      </c>
      <c r="AK15" s="7">
        <v>1690</v>
      </c>
    </row>
    <row r="16" spans="1:37" ht="15" thickBot="1" x14ac:dyDescent="0.25">
      <c r="A16" s="1" t="s">
        <v>113</v>
      </c>
      <c r="B16" s="60" t="s">
        <v>368</v>
      </c>
      <c r="C16" s="163">
        <f>+D16/Metas!S44</f>
        <v>0.6702928778531031</v>
      </c>
      <c r="D16" s="162">
        <f t="shared" si="0"/>
        <v>0.17948717948717949</v>
      </c>
      <c r="E16" s="179">
        <f>IFERROR(VLOOKUP($B16,[1]NUM13!$H$3:$J$144,2,FALSE),0)</f>
        <v>342</v>
      </c>
      <c r="F16" s="37">
        <f t="shared" si="2"/>
        <v>322</v>
      </c>
      <c r="G16" s="9"/>
      <c r="H16" s="45">
        <f t="shared" si="3"/>
        <v>0</v>
      </c>
      <c r="I16" s="38">
        <f t="shared" si="4"/>
        <v>0</v>
      </c>
      <c r="J16" s="9"/>
      <c r="K16" s="59">
        <f>IFERROR(VLOOKUP($B16,'[1]ACT NUM13'!$H$3:$M$73,2,FALSE),0)</f>
        <v>4</v>
      </c>
      <c r="L16" s="59">
        <f>IFERROR(VLOOKUP($B16,'[1]ACT NUM13'!$H$3:$M$73,3,FALSE),0)</f>
        <v>9</v>
      </c>
      <c r="M16" s="59">
        <f>IFERROR(VLOOKUP($B16,'[1]ACT NUM13'!$H$3:$M$73,4,FALSE),0)</f>
        <v>6</v>
      </c>
      <c r="N16" s="59">
        <f>IFERROR(VLOOKUP($B16,'[1]ACT NUM13'!$H$3:$M$73,5,FALSE),0)</f>
        <v>12</v>
      </c>
      <c r="O16" s="59"/>
      <c r="P16" s="59"/>
      <c r="Q16" s="59"/>
      <c r="R16" s="59"/>
      <c r="S16" s="59"/>
      <c r="T16" s="59"/>
      <c r="U16" s="59"/>
      <c r="V16" s="68"/>
      <c r="W16" s="7">
        <f t="shared" si="5"/>
        <v>31</v>
      </c>
      <c r="X16" s="178">
        <f>IFERROR(VLOOKUP($B16,'[1]ACT NUM13'!$AA$3:$AF$36,2,FALSE),0)</f>
        <v>15</v>
      </c>
      <c r="Y16" s="178">
        <f>IFERROR(VLOOKUP($B16,'[1]ACT NUM13'!$AA$3:$AF$36,3,FALSE),0)</f>
        <v>11</v>
      </c>
      <c r="Z16" s="178">
        <f>IFERROR(VLOOKUP($B16,'[1]ACT NUM13'!$AA$3:$AF$36,4,FALSE),0)</f>
        <v>13</v>
      </c>
      <c r="AA16" s="178">
        <f>IFERROR(VLOOKUP($B16,'[1]ACT NUM13'!$AA$3:$AF$36,5,FALSE),0)</f>
        <v>11</v>
      </c>
      <c r="AB16" s="59"/>
      <c r="AC16" s="59"/>
      <c r="AD16" s="59"/>
      <c r="AE16" s="59"/>
      <c r="AF16" s="59"/>
      <c r="AG16" s="59"/>
      <c r="AH16" s="59"/>
      <c r="AI16" s="68"/>
      <c r="AJ16" s="7">
        <f t="shared" si="6"/>
        <v>50</v>
      </c>
      <c r="AK16" s="7">
        <v>1794</v>
      </c>
    </row>
    <row r="17" spans="1:37" ht="15" thickBot="1" x14ac:dyDescent="0.25">
      <c r="A17" s="1" t="s">
        <v>143</v>
      </c>
      <c r="B17" s="60" t="s">
        <v>369</v>
      </c>
      <c r="C17" s="163">
        <f>+D17/Metas!S45</f>
        <v>0.85212749708597513</v>
      </c>
      <c r="D17" s="162">
        <f t="shared" si="0"/>
        <v>0.13716814159292035</v>
      </c>
      <c r="E17" s="179">
        <f>IFERROR(VLOOKUP($B17,[1]NUM13!$H$3:$J$144,2,FALSE),0)</f>
        <v>104</v>
      </c>
      <c r="F17" s="37">
        <f t="shared" si="2"/>
        <v>93</v>
      </c>
      <c r="G17" s="9"/>
      <c r="H17" s="45">
        <f t="shared" si="3"/>
        <v>0</v>
      </c>
      <c r="I17" s="38">
        <f t="shared" si="4"/>
        <v>0</v>
      </c>
      <c r="J17" s="9"/>
      <c r="K17" s="59">
        <f>IFERROR(VLOOKUP($B17,'[1]ACT NUM13'!$H$3:$M$73,2,FALSE),0)</f>
        <v>4</v>
      </c>
      <c r="L17" s="59">
        <f>IFERROR(VLOOKUP($B17,'[1]ACT NUM13'!$H$3:$M$73,3,FALSE),0)</f>
        <v>1</v>
      </c>
      <c r="M17" s="59">
        <f>IFERROR(VLOOKUP($B17,'[1]ACT NUM13'!$H$3:$M$73,4,FALSE),0)</f>
        <v>2</v>
      </c>
      <c r="N17" s="59">
        <f>IFERROR(VLOOKUP($B17,'[1]ACT NUM13'!$H$3:$M$73,5,FALSE),0)</f>
        <v>2</v>
      </c>
      <c r="O17" s="59"/>
      <c r="P17" s="59"/>
      <c r="Q17" s="59"/>
      <c r="R17" s="59"/>
      <c r="S17" s="59"/>
      <c r="T17" s="59"/>
      <c r="U17" s="59"/>
      <c r="V17" s="68"/>
      <c r="W17" s="7">
        <f t="shared" si="5"/>
        <v>9</v>
      </c>
      <c r="X17" s="178">
        <f>IFERROR(VLOOKUP($B17,'[1]ACT NUM13'!$AA$3:$AF$36,2,FALSE),0)</f>
        <v>1</v>
      </c>
      <c r="Y17" s="178">
        <f>IFERROR(VLOOKUP($B17,'[1]ACT NUM13'!$AA$3:$AF$36,3,FALSE),0)</f>
        <v>1</v>
      </c>
      <c r="Z17" s="178">
        <f>IFERROR(VLOOKUP($B17,'[1]ACT NUM13'!$AA$3:$AF$36,4,FALSE),0)</f>
        <v>16</v>
      </c>
      <c r="AA17" s="178">
        <f>IFERROR(VLOOKUP($B17,'[1]ACT NUM13'!$AA$3:$AF$36,5,FALSE),0)</f>
        <v>25</v>
      </c>
      <c r="AB17" s="59"/>
      <c r="AC17" s="59"/>
      <c r="AD17" s="59"/>
      <c r="AE17" s="59"/>
      <c r="AF17" s="59"/>
      <c r="AG17" s="59"/>
      <c r="AH17" s="59"/>
      <c r="AI17" s="68"/>
      <c r="AJ17" s="7">
        <f t="shared" si="6"/>
        <v>43</v>
      </c>
      <c r="AK17" s="7">
        <v>678</v>
      </c>
    </row>
    <row r="18" spans="1:37" x14ac:dyDescent="0.2">
      <c r="B18" s="73" t="s">
        <v>391</v>
      </c>
      <c r="C18" s="52"/>
      <c r="D18" s="89"/>
      <c r="E18" s="164">
        <f>SUM(E12:E17)</f>
        <v>1638</v>
      </c>
      <c r="F18" s="164">
        <f t="shared" ref="F18:AK18" si="7">SUM(F12:F17)</f>
        <v>1548</v>
      </c>
      <c r="G18" s="164">
        <f t="shared" si="7"/>
        <v>0</v>
      </c>
      <c r="H18" s="164">
        <f t="shared" si="7"/>
        <v>0</v>
      </c>
      <c r="I18" s="164">
        <f t="shared" si="7"/>
        <v>0</v>
      </c>
      <c r="J18" s="164">
        <f t="shared" si="7"/>
        <v>0</v>
      </c>
      <c r="K18" s="164">
        <f t="shared" si="7"/>
        <v>17</v>
      </c>
      <c r="L18" s="164">
        <f t="shared" si="7"/>
        <v>24</v>
      </c>
      <c r="M18" s="164">
        <f t="shared" si="7"/>
        <v>13</v>
      </c>
      <c r="N18" s="164">
        <f t="shared" si="7"/>
        <v>23</v>
      </c>
      <c r="O18" s="164">
        <f t="shared" si="7"/>
        <v>0</v>
      </c>
      <c r="P18" s="164">
        <f t="shared" si="7"/>
        <v>0</v>
      </c>
      <c r="Q18" s="164">
        <f t="shared" si="7"/>
        <v>0</v>
      </c>
      <c r="R18" s="164">
        <f t="shared" si="7"/>
        <v>0</v>
      </c>
      <c r="S18" s="164">
        <f t="shared" si="7"/>
        <v>0</v>
      </c>
      <c r="T18" s="164">
        <f t="shared" si="7"/>
        <v>0</v>
      </c>
      <c r="U18" s="164">
        <f t="shared" si="7"/>
        <v>0</v>
      </c>
      <c r="V18" s="164">
        <f t="shared" si="7"/>
        <v>0</v>
      </c>
      <c r="W18" s="164">
        <f t="shared" si="7"/>
        <v>77</v>
      </c>
      <c r="X18" s="164">
        <f t="shared" si="7"/>
        <v>96</v>
      </c>
      <c r="Y18" s="164">
        <f t="shared" si="7"/>
        <v>15</v>
      </c>
      <c r="Z18" s="164">
        <f t="shared" si="7"/>
        <v>33</v>
      </c>
      <c r="AA18" s="164">
        <f t="shared" si="7"/>
        <v>40</v>
      </c>
      <c r="AB18" s="164">
        <f t="shared" si="7"/>
        <v>0</v>
      </c>
      <c r="AC18" s="164">
        <f t="shared" si="7"/>
        <v>0</v>
      </c>
      <c r="AD18" s="164">
        <f t="shared" si="7"/>
        <v>0</v>
      </c>
      <c r="AE18" s="164">
        <f t="shared" si="7"/>
        <v>0</v>
      </c>
      <c r="AF18" s="164">
        <f t="shared" si="7"/>
        <v>0</v>
      </c>
      <c r="AG18" s="164">
        <f t="shared" si="7"/>
        <v>0</v>
      </c>
      <c r="AH18" s="164">
        <f t="shared" si="7"/>
        <v>0</v>
      </c>
      <c r="AI18" s="164">
        <f t="shared" si="7"/>
        <v>0</v>
      </c>
      <c r="AJ18" s="164">
        <f t="shared" si="7"/>
        <v>184</v>
      </c>
      <c r="AK18" s="164">
        <f t="shared" si="7"/>
        <v>9365</v>
      </c>
    </row>
    <row r="19" spans="1:37" x14ac:dyDescent="0.2">
      <c r="C19" s="53"/>
      <c r="D19" s="57"/>
    </row>
  </sheetData>
  <mergeCells count="11">
    <mergeCell ref="E1:AK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15" bestFit="1" customWidth="1"/>
    <col min="2" max="2" width="39" style="115" customWidth="1"/>
    <col min="3" max="3" width="14.42578125" style="46" customWidth="1"/>
    <col min="4" max="4" width="11.28515625" style="115" bestFit="1" customWidth="1"/>
    <col min="5" max="5" width="22.28515625" style="124" customWidth="1"/>
    <col min="6" max="6" width="25.28515625" style="115" customWidth="1"/>
    <col min="7" max="7" width="20" style="115" customWidth="1"/>
    <col min="8" max="8" width="26.7109375" style="115" customWidth="1"/>
    <col min="9" max="255" width="11.42578125" style="115"/>
    <col min="256" max="256" width="31.5703125" style="115" bestFit="1" customWidth="1"/>
    <col min="257" max="257" width="39" style="115" customWidth="1"/>
    <col min="258" max="258" width="14.42578125" style="115" customWidth="1"/>
    <col min="259" max="259" width="10.85546875" style="115" bestFit="1" customWidth="1"/>
    <col min="260" max="260" width="22.28515625" style="115" customWidth="1"/>
    <col min="261" max="261" width="25.28515625" style="115" customWidth="1"/>
    <col min="262" max="262" width="20" style="115" customWidth="1"/>
    <col min="263" max="263" width="26.7109375" style="115" customWidth="1"/>
    <col min="264" max="511" width="11.42578125" style="115"/>
    <col min="512" max="512" width="31.5703125" style="115" bestFit="1" customWidth="1"/>
    <col min="513" max="513" width="39" style="115" customWidth="1"/>
    <col min="514" max="514" width="14.42578125" style="115" customWidth="1"/>
    <col min="515" max="515" width="10.85546875" style="115" bestFit="1" customWidth="1"/>
    <col min="516" max="516" width="22.28515625" style="115" customWidth="1"/>
    <col min="517" max="517" width="25.28515625" style="115" customWidth="1"/>
    <col min="518" max="518" width="20" style="115" customWidth="1"/>
    <col min="519" max="519" width="26.7109375" style="115" customWidth="1"/>
    <col min="520" max="767" width="11.42578125" style="115"/>
    <col min="768" max="768" width="31.5703125" style="115" bestFit="1" customWidth="1"/>
    <col min="769" max="769" width="39" style="115" customWidth="1"/>
    <col min="770" max="770" width="14.42578125" style="115" customWidth="1"/>
    <col min="771" max="771" width="10.85546875" style="115" bestFit="1" customWidth="1"/>
    <col min="772" max="772" width="22.28515625" style="115" customWidth="1"/>
    <col min="773" max="773" width="25.28515625" style="115" customWidth="1"/>
    <col min="774" max="774" width="20" style="115" customWidth="1"/>
    <col min="775" max="775" width="26.7109375" style="115" customWidth="1"/>
    <col min="776" max="1023" width="11.42578125" style="115"/>
    <col min="1024" max="1024" width="31.5703125" style="115" bestFit="1" customWidth="1"/>
    <col min="1025" max="1025" width="39" style="115" customWidth="1"/>
    <col min="1026" max="1026" width="14.42578125" style="115" customWidth="1"/>
    <col min="1027" max="1027" width="10.85546875" style="115" bestFit="1" customWidth="1"/>
    <col min="1028" max="1028" width="22.28515625" style="115" customWidth="1"/>
    <col min="1029" max="1029" width="25.28515625" style="115" customWidth="1"/>
    <col min="1030" max="1030" width="20" style="115" customWidth="1"/>
    <col min="1031" max="1031" width="26.7109375" style="115" customWidth="1"/>
    <col min="1032" max="1279" width="11.42578125" style="115"/>
    <col min="1280" max="1280" width="31.5703125" style="115" bestFit="1" customWidth="1"/>
    <col min="1281" max="1281" width="39" style="115" customWidth="1"/>
    <col min="1282" max="1282" width="14.42578125" style="115" customWidth="1"/>
    <col min="1283" max="1283" width="10.85546875" style="115" bestFit="1" customWidth="1"/>
    <col min="1284" max="1284" width="22.28515625" style="115" customWidth="1"/>
    <col min="1285" max="1285" width="25.28515625" style="115" customWidth="1"/>
    <col min="1286" max="1286" width="20" style="115" customWidth="1"/>
    <col min="1287" max="1287" width="26.7109375" style="115" customWidth="1"/>
    <col min="1288" max="1535" width="11.42578125" style="115"/>
    <col min="1536" max="1536" width="31.5703125" style="115" bestFit="1" customWidth="1"/>
    <col min="1537" max="1537" width="39" style="115" customWidth="1"/>
    <col min="1538" max="1538" width="14.42578125" style="115" customWidth="1"/>
    <col min="1539" max="1539" width="10.85546875" style="115" bestFit="1" customWidth="1"/>
    <col min="1540" max="1540" width="22.28515625" style="115" customWidth="1"/>
    <col min="1541" max="1541" width="25.28515625" style="115" customWidth="1"/>
    <col min="1542" max="1542" width="20" style="115" customWidth="1"/>
    <col min="1543" max="1543" width="26.7109375" style="115" customWidth="1"/>
    <col min="1544" max="1791" width="11.42578125" style="115"/>
    <col min="1792" max="1792" width="31.5703125" style="115" bestFit="1" customWidth="1"/>
    <col min="1793" max="1793" width="39" style="115" customWidth="1"/>
    <col min="1794" max="1794" width="14.42578125" style="115" customWidth="1"/>
    <col min="1795" max="1795" width="10.85546875" style="115" bestFit="1" customWidth="1"/>
    <col min="1796" max="1796" width="22.28515625" style="115" customWidth="1"/>
    <col min="1797" max="1797" width="25.28515625" style="115" customWidth="1"/>
    <col min="1798" max="1798" width="20" style="115" customWidth="1"/>
    <col min="1799" max="1799" width="26.7109375" style="115" customWidth="1"/>
    <col min="1800" max="2047" width="11.42578125" style="115"/>
    <col min="2048" max="2048" width="31.5703125" style="115" bestFit="1" customWidth="1"/>
    <col min="2049" max="2049" width="39" style="115" customWidth="1"/>
    <col min="2050" max="2050" width="14.42578125" style="115" customWidth="1"/>
    <col min="2051" max="2051" width="10.85546875" style="115" bestFit="1" customWidth="1"/>
    <col min="2052" max="2052" width="22.28515625" style="115" customWidth="1"/>
    <col min="2053" max="2053" width="25.28515625" style="115" customWidth="1"/>
    <col min="2054" max="2054" width="20" style="115" customWidth="1"/>
    <col min="2055" max="2055" width="26.7109375" style="115" customWidth="1"/>
    <col min="2056" max="2303" width="11.42578125" style="115"/>
    <col min="2304" max="2304" width="31.5703125" style="115" bestFit="1" customWidth="1"/>
    <col min="2305" max="2305" width="39" style="115" customWidth="1"/>
    <col min="2306" max="2306" width="14.42578125" style="115" customWidth="1"/>
    <col min="2307" max="2307" width="10.85546875" style="115" bestFit="1" customWidth="1"/>
    <col min="2308" max="2308" width="22.28515625" style="115" customWidth="1"/>
    <col min="2309" max="2309" width="25.28515625" style="115" customWidth="1"/>
    <col min="2310" max="2310" width="20" style="115" customWidth="1"/>
    <col min="2311" max="2311" width="26.7109375" style="115" customWidth="1"/>
    <col min="2312" max="2559" width="11.42578125" style="115"/>
    <col min="2560" max="2560" width="31.5703125" style="115" bestFit="1" customWidth="1"/>
    <col min="2561" max="2561" width="39" style="115" customWidth="1"/>
    <col min="2562" max="2562" width="14.42578125" style="115" customWidth="1"/>
    <col min="2563" max="2563" width="10.85546875" style="115" bestFit="1" customWidth="1"/>
    <col min="2564" max="2564" width="22.28515625" style="115" customWidth="1"/>
    <col min="2565" max="2565" width="25.28515625" style="115" customWidth="1"/>
    <col min="2566" max="2566" width="20" style="115" customWidth="1"/>
    <col min="2567" max="2567" width="26.7109375" style="115" customWidth="1"/>
    <col min="2568" max="2815" width="11.42578125" style="115"/>
    <col min="2816" max="2816" width="31.5703125" style="115" bestFit="1" customWidth="1"/>
    <col min="2817" max="2817" width="39" style="115" customWidth="1"/>
    <col min="2818" max="2818" width="14.42578125" style="115" customWidth="1"/>
    <col min="2819" max="2819" width="10.85546875" style="115" bestFit="1" customWidth="1"/>
    <col min="2820" max="2820" width="22.28515625" style="115" customWidth="1"/>
    <col min="2821" max="2821" width="25.28515625" style="115" customWidth="1"/>
    <col min="2822" max="2822" width="20" style="115" customWidth="1"/>
    <col min="2823" max="2823" width="26.7109375" style="115" customWidth="1"/>
    <col min="2824" max="3071" width="11.42578125" style="115"/>
    <col min="3072" max="3072" width="31.5703125" style="115" bestFit="1" customWidth="1"/>
    <col min="3073" max="3073" width="39" style="115" customWidth="1"/>
    <col min="3074" max="3074" width="14.42578125" style="115" customWidth="1"/>
    <col min="3075" max="3075" width="10.85546875" style="115" bestFit="1" customWidth="1"/>
    <col min="3076" max="3076" width="22.28515625" style="115" customWidth="1"/>
    <col min="3077" max="3077" width="25.28515625" style="115" customWidth="1"/>
    <col min="3078" max="3078" width="20" style="115" customWidth="1"/>
    <col min="3079" max="3079" width="26.7109375" style="115" customWidth="1"/>
    <col min="3080" max="3327" width="11.42578125" style="115"/>
    <col min="3328" max="3328" width="31.5703125" style="115" bestFit="1" customWidth="1"/>
    <col min="3329" max="3329" width="39" style="115" customWidth="1"/>
    <col min="3330" max="3330" width="14.42578125" style="115" customWidth="1"/>
    <col min="3331" max="3331" width="10.85546875" style="115" bestFit="1" customWidth="1"/>
    <col min="3332" max="3332" width="22.28515625" style="115" customWidth="1"/>
    <col min="3333" max="3333" width="25.28515625" style="115" customWidth="1"/>
    <col min="3334" max="3334" width="20" style="115" customWidth="1"/>
    <col min="3335" max="3335" width="26.7109375" style="115" customWidth="1"/>
    <col min="3336" max="3583" width="11.42578125" style="115"/>
    <col min="3584" max="3584" width="31.5703125" style="115" bestFit="1" customWidth="1"/>
    <col min="3585" max="3585" width="39" style="115" customWidth="1"/>
    <col min="3586" max="3586" width="14.42578125" style="115" customWidth="1"/>
    <col min="3587" max="3587" width="10.85546875" style="115" bestFit="1" customWidth="1"/>
    <col min="3588" max="3588" width="22.28515625" style="115" customWidth="1"/>
    <col min="3589" max="3589" width="25.28515625" style="115" customWidth="1"/>
    <col min="3590" max="3590" width="20" style="115" customWidth="1"/>
    <col min="3591" max="3591" width="26.7109375" style="115" customWidth="1"/>
    <col min="3592" max="3839" width="11.42578125" style="115"/>
    <col min="3840" max="3840" width="31.5703125" style="115" bestFit="1" customWidth="1"/>
    <col min="3841" max="3841" width="39" style="115" customWidth="1"/>
    <col min="3842" max="3842" width="14.42578125" style="115" customWidth="1"/>
    <col min="3843" max="3843" width="10.85546875" style="115" bestFit="1" customWidth="1"/>
    <col min="3844" max="3844" width="22.28515625" style="115" customWidth="1"/>
    <col min="3845" max="3845" width="25.28515625" style="115" customWidth="1"/>
    <col min="3846" max="3846" width="20" style="115" customWidth="1"/>
    <col min="3847" max="3847" width="26.7109375" style="115" customWidth="1"/>
    <col min="3848" max="4095" width="11.42578125" style="115"/>
    <col min="4096" max="4096" width="31.5703125" style="115" bestFit="1" customWidth="1"/>
    <col min="4097" max="4097" width="39" style="115" customWidth="1"/>
    <col min="4098" max="4098" width="14.42578125" style="115" customWidth="1"/>
    <col min="4099" max="4099" width="10.85546875" style="115" bestFit="1" customWidth="1"/>
    <col min="4100" max="4100" width="22.28515625" style="115" customWidth="1"/>
    <col min="4101" max="4101" width="25.28515625" style="115" customWidth="1"/>
    <col min="4102" max="4102" width="20" style="115" customWidth="1"/>
    <col min="4103" max="4103" width="26.7109375" style="115" customWidth="1"/>
    <col min="4104" max="4351" width="11.42578125" style="115"/>
    <col min="4352" max="4352" width="31.5703125" style="115" bestFit="1" customWidth="1"/>
    <col min="4353" max="4353" width="39" style="115" customWidth="1"/>
    <col min="4354" max="4354" width="14.42578125" style="115" customWidth="1"/>
    <col min="4355" max="4355" width="10.85546875" style="115" bestFit="1" customWidth="1"/>
    <col min="4356" max="4356" width="22.28515625" style="115" customWidth="1"/>
    <col min="4357" max="4357" width="25.28515625" style="115" customWidth="1"/>
    <col min="4358" max="4358" width="20" style="115" customWidth="1"/>
    <col min="4359" max="4359" width="26.7109375" style="115" customWidth="1"/>
    <col min="4360" max="4607" width="11.42578125" style="115"/>
    <col min="4608" max="4608" width="31.5703125" style="115" bestFit="1" customWidth="1"/>
    <col min="4609" max="4609" width="39" style="115" customWidth="1"/>
    <col min="4610" max="4610" width="14.42578125" style="115" customWidth="1"/>
    <col min="4611" max="4611" width="10.85546875" style="115" bestFit="1" customWidth="1"/>
    <col min="4612" max="4612" width="22.28515625" style="115" customWidth="1"/>
    <col min="4613" max="4613" width="25.28515625" style="115" customWidth="1"/>
    <col min="4614" max="4614" width="20" style="115" customWidth="1"/>
    <col min="4615" max="4615" width="26.7109375" style="115" customWidth="1"/>
    <col min="4616" max="4863" width="11.42578125" style="115"/>
    <col min="4864" max="4864" width="31.5703125" style="115" bestFit="1" customWidth="1"/>
    <col min="4865" max="4865" width="39" style="115" customWidth="1"/>
    <col min="4866" max="4866" width="14.42578125" style="115" customWidth="1"/>
    <col min="4867" max="4867" width="10.85546875" style="115" bestFit="1" customWidth="1"/>
    <col min="4868" max="4868" width="22.28515625" style="115" customWidth="1"/>
    <col min="4869" max="4869" width="25.28515625" style="115" customWidth="1"/>
    <col min="4870" max="4870" width="20" style="115" customWidth="1"/>
    <col min="4871" max="4871" width="26.7109375" style="115" customWidth="1"/>
    <col min="4872" max="5119" width="11.42578125" style="115"/>
    <col min="5120" max="5120" width="31.5703125" style="115" bestFit="1" customWidth="1"/>
    <col min="5121" max="5121" width="39" style="115" customWidth="1"/>
    <col min="5122" max="5122" width="14.42578125" style="115" customWidth="1"/>
    <col min="5123" max="5123" width="10.85546875" style="115" bestFit="1" customWidth="1"/>
    <col min="5124" max="5124" width="22.28515625" style="115" customWidth="1"/>
    <col min="5125" max="5125" width="25.28515625" style="115" customWidth="1"/>
    <col min="5126" max="5126" width="20" style="115" customWidth="1"/>
    <col min="5127" max="5127" width="26.7109375" style="115" customWidth="1"/>
    <col min="5128" max="5375" width="11.42578125" style="115"/>
    <col min="5376" max="5376" width="31.5703125" style="115" bestFit="1" customWidth="1"/>
    <col min="5377" max="5377" width="39" style="115" customWidth="1"/>
    <col min="5378" max="5378" width="14.42578125" style="115" customWidth="1"/>
    <col min="5379" max="5379" width="10.85546875" style="115" bestFit="1" customWidth="1"/>
    <col min="5380" max="5380" width="22.28515625" style="115" customWidth="1"/>
    <col min="5381" max="5381" width="25.28515625" style="115" customWidth="1"/>
    <col min="5382" max="5382" width="20" style="115" customWidth="1"/>
    <col min="5383" max="5383" width="26.7109375" style="115" customWidth="1"/>
    <col min="5384" max="5631" width="11.42578125" style="115"/>
    <col min="5632" max="5632" width="31.5703125" style="115" bestFit="1" customWidth="1"/>
    <col min="5633" max="5633" width="39" style="115" customWidth="1"/>
    <col min="5634" max="5634" width="14.42578125" style="115" customWidth="1"/>
    <col min="5635" max="5635" width="10.85546875" style="115" bestFit="1" customWidth="1"/>
    <col min="5636" max="5636" width="22.28515625" style="115" customWidth="1"/>
    <col min="5637" max="5637" width="25.28515625" style="115" customWidth="1"/>
    <col min="5638" max="5638" width="20" style="115" customWidth="1"/>
    <col min="5639" max="5639" width="26.7109375" style="115" customWidth="1"/>
    <col min="5640" max="5887" width="11.42578125" style="115"/>
    <col min="5888" max="5888" width="31.5703125" style="115" bestFit="1" customWidth="1"/>
    <col min="5889" max="5889" width="39" style="115" customWidth="1"/>
    <col min="5890" max="5890" width="14.42578125" style="115" customWidth="1"/>
    <col min="5891" max="5891" width="10.85546875" style="115" bestFit="1" customWidth="1"/>
    <col min="5892" max="5892" width="22.28515625" style="115" customWidth="1"/>
    <col min="5893" max="5893" width="25.28515625" style="115" customWidth="1"/>
    <col min="5894" max="5894" width="20" style="115" customWidth="1"/>
    <col min="5895" max="5895" width="26.7109375" style="115" customWidth="1"/>
    <col min="5896" max="6143" width="11.42578125" style="115"/>
    <col min="6144" max="6144" width="31.5703125" style="115" bestFit="1" customWidth="1"/>
    <col min="6145" max="6145" width="39" style="115" customWidth="1"/>
    <col min="6146" max="6146" width="14.42578125" style="115" customWidth="1"/>
    <col min="6147" max="6147" width="10.85546875" style="115" bestFit="1" customWidth="1"/>
    <col min="6148" max="6148" width="22.28515625" style="115" customWidth="1"/>
    <col min="6149" max="6149" width="25.28515625" style="115" customWidth="1"/>
    <col min="6150" max="6150" width="20" style="115" customWidth="1"/>
    <col min="6151" max="6151" width="26.7109375" style="115" customWidth="1"/>
    <col min="6152" max="6399" width="11.42578125" style="115"/>
    <col min="6400" max="6400" width="31.5703125" style="115" bestFit="1" customWidth="1"/>
    <col min="6401" max="6401" width="39" style="115" customWidth="1"/>
    <col min="6402" max="6402" width="14.42578125" style="115" customWidth="1"/>
    <col min="6403" max="6403" width="10.85546875" style="115" bestFit="1" customWidth="1"/>
    <col min="6404" max="6404" width="22.28515625" style="115" customWidth="1"/>
    <col min="6405" max="6405" width="25.28515625" style="115" customWidth="1"/>
    <col min="6406" max="6406" width="20" style="115" customWidth="1"/>
    <col min="6407" max="6407" width="26.7109375" style="115" customWidth="1"/>
    <col min="6408" max="6655" width="11.42578125" style="115"/>
    <col min="6656" max="6656" width="31.5703125" style="115" bestFit="1" customWidth="1"/>
    <col min="6657" max="6657" width="39" style="115" customWidth="1"/>
    <col min="6658" max="6658" width="14.42578125" style="115" customWidth="1"/>
    <col min="6659" max="6659" width="10.85546875" style="115" bestFit="1" customWidth="1"/>
    <col min="6660" max="6660" width="22.28515625" style="115" customWidth="1"/>
    <col min="6661" max="6661" width="25.28515625" style="115" customWidth="1"/>
    <col min="6662" max="6662" width="20" style="115" customWidth="1"/>
    <col min="6663" max="6663" width="26.7109375" style="115" customWidth="1"/>
    <col min="6664" max="6911" width="11.42578125" style="115"/>
    <col min="6912" max="6912" width="31.5703125" style="115" bestFit="1" customWidth="1"/>
    <col min="6913" max="6913" width="39" style="115" customWidth="1"/>
    <col min="6914" max="6914" width="14.42578125" style="115" customWidth="1"/>
    <col min="6915" max="6915" width="10.85546875" style="115" bestFit="1" customWidth="1"/>
    <col min="6916" max="6916" width="22.28515625" style="115" customWidth="1"/>
    <col min="6917" max="6917" width="25.28515625" style="115" customWidth="1"/>
    <col min="6918" max="6918" width="20" style="115" customWidth="1"/>
    <col min="6919" max="6919" width="26.7109375" style="115" customWidth="1"/>
    <col min="6920" max="7167" width="11.42578125" style="115"/>
    <col min="7168" max="7168" width="31.5703125" style="115" bestFit="1" customWidth="1"/>
    <col min="7169" max="7169" width="39" style="115" customWidth="1"/>
    <col min="7170" max="7170" width="14.42578125" style="115" customWidth="1"/>
    <col min="7171" max="7171" width="10.85546875" style="115" bestFit="1" customWidth="1"/>
    <col min="7172" max="7172" width="22.28515625" style="115" customWidth="1"/>
    <col min="7173" max="7173" width="25.28515625" style="115" customWidth="1"/>
    <col min="7174" max="7174" width="20" style="115" customWidth="1"/>
    <col min="7175" max="7175" width="26.7109375" style="115" customWidth="1"/>
    <col min="7176" max="7423" width="11.42578125" style="115"/>
    <col min="7424" max="7424" width="31.5703125" style="115" bestFit="1" customWidth="1"/>
    <col min="7425" max="7425" width="39" style="115" customWidth="1"/>
    <col min="7426" max="7426" width="14.42578125" style="115" customWidth="1"/>
    <col min="7427" max="7427" width="10.85546875" style="115" bestFit="1" customWidth="1"/>
    <col min="7428" max="7428" width="22.28515625" style="115" customWidth="1"/>
    <col min="7429" max="7429" width="25.28515625" style="115" customWidth="1"/>
    <col min="7430" max="7430" width="20" style="115" customWidth="1"/>
    <col min="7431" max="7431" width="26.7109375" style="115" customWidth="1"/>
    <col min="7432" max="7679" width="11.42578125" style="115"/>
    <col min="7680" max="7680" width="31.5703125" style="115" bestFit="1" customWidth="1"/>
    <col min="7681" max="7681" width="39" style="115" customWidth="1"/>
    <col min="7682" max="7682" width="14.42578125" style="115" customWidth="1"/>
    <col min="7683" max="7683" width="10.85546875" style="115" bestFit="1" customWidth="1"/>
    <col min="7684" max="7684" width="22.28515625" style="115" customWidth="1"/>
    <col min="7685" max="7685" width="25.28515625" style="115" customWidth="1"/>
    <col min="7686" max="7686" width="20" style="115" customWidth="1"/>
    <col min="7687" max="7687" width="26.7109375" style="115" customWidth="1"/>
    <col min="7688" max="7935" width="11.42578125" style="115"/>
    <col min="7936" max="7936" width="31.5703125" style="115" bestFit="1" customWidth="1"/>
    <col min="7937" max="7937" width="39" style="115" customWidth="1"/>
    <col min="7938" max="7938" width="14.42578125" style="115" customWidth="1"/>
    <col min="7939" max="7939" width="10.85546875" style="115" bestFit="1" customWidth="1"/>
    <col min="7940" max="7940" width="22.28515625" style="115" customWidth="1"/>
    <col min="7941" max="7941" width="25.28515625" style="115" customWidth="1"/>
    <col min="7942" max="7942" width="20" style="115" customWidth="1"/>
    <col min="7943" max="7943" width="26.7109375" style="115" customWidth="1"/>
    <col min="7944" max="8191" width="11.42578125" style="115"/>
    <col min="8192" max="8192" width="31.5703125" style="115" bestFit="1" customWidth="1"/>
    <col min="8193" max="8193" width="39" style="115" customWidth="1"/>
    <col min="8194" max="8194" width="14.42578125" style="115" customWidth="1"/>
    <col min="8195" max="8195" width="10.85546875" style="115" bestFit="1" customWidth="1"/>
    <col min="8196" max="8196" width="22.28515625" style="115" customWidth="1"/>
    <col min="8197" max="8197" width="25.28515625" style="115" customWidth="1"/>
    <col min="8198" max="8198" width="20" style="115" customWidth="1"/>
    <col min="8199" max="8199" width="26.7109375" style="115" customWidth="1"/>
    <col min="8200" max="8447" width="11.42578125" style="115"/>
    <col min="8448" max="8448" width="31.5703125" style="115" bestFit="1" customWidth="1"/>
    <col min="8449" max="8449" width="39" style="115" customWidth="1"/>
    <col min="8450" max="8450" width="14.42578125" style="115" customWidth="1"/>
    <col min="8451" max="8451" width="10.85546875" style="115" bestFit="1" customWidth="1"/>
    <col min="8452" max="8452" width="22.28515625" style="115" customWidth="1"/>
    <col min="8453" max="8453" width="25.28515625" style="115" customWidth="1"/>
    <col min="8454" max="8454" width="20" style="115" customWidth="1"/>
    <col min="8455" max="8455" width="26.7109375" style="115" customWidth="1"/>
    <col min="8456" max="8703" width="11.42578125" style="115"/>
    <col min="8704" max="8704" width="31.5703125" style="115" bestFit="1" customWidth="1"/>
    <col min="8705" max="8705" width="39" style="115" customWidth="1"/>
    <col min="8706" max="8706" width="14.42578125" style="115" customWidth="1"/>
    <col min="8707" max="8707" width="10.85546875" style="115" bestFit="1" customWidth="1"/>
    <col min="8708" max="8708" width="22.28515625" style="115" customWidth="1"/>
    <col min="8709" max="8709" width="25.28515625" style="115" customWidth="1"/>
    <col min="8710" max="8710" width="20" style="115" customWidth="1"/>
    <col min="8711" max="8711" width="26.7109375" style="115" customWidth="1"/>
    <col min="8712" max="8959" width="11.42578125" style="115"/>
    <col min="8960" max="8960" width="31.5703125" style="115" bestFit="1" customWidth="1"/>
    <col min="8961" max="8961" width="39" style="115" customWidth="1"/>
    <col min="8962" max="8962" width="14.42578125" style="115" customWidth="1"/>
    <col min="8963" max="8963" width="10.85546875" style="115" bestFit="1" customWidth="1"/>
    <col min="8964" max="8964" width="22.28515625" style="115" customWidth="1"/>
    <col min="8965" max="8965" width="25.28515625" style="115" customWidth="1"/>
    <col min="8966" max="8966" width="20" style="115" customWidth="1"/>
    <col min="8967" max="8967" width="26.7109375" style="115" customWidth="1"/>
    <col min="8968" max="9215" width="11.42578125" style="115"/>
    <col min="9216" max="9216" width="31.5703125" style="115" bestFit="1" customWidth="1"/>
    <col min="9217" max="9217" width="39" style="115" customWidth="1"/>
    <col min="9218" max="9218" width="14.42578125" style="115" customWidth="1"/>
    <col min="9219" max="9219" width="10.85546875" style="115" bestFit="1" customWidth="1"/>
    <col min="9220" max="9220" width="22.28515625" style="115" customWidth="1"/>
    <col min="9221" max="9221" width="25.28515625" style="115" customWidth="1"/>
    <col min="9222" max="9222" width="20" style="115" customWidth="1"/>
    <col min="9223" max="9223" width="26.7109375" style="115" customWidth="1"/>
    <col min="9224" max="9471" width="11.42578125" style="115"/>
    <col min="9472" max="9472" width="31.5703125" style="115" bestFit="1" customWidth="1"/>
    <col min="9473" max="9473" width="39" style="115" customWidth="1"/>
    <col min="9474" max="9474" width="14.42578125" style="115" customWidth="1"/>
    <col min="9475" max="9475" width="10.85546875" style="115" bestFit="1" customWidth="1"/>
    <col min="9476" max="9476" width="22.28515625" style="115" customWidth="1"/>
    <col min="9477" max="9477" width="25.28515625" style="115" customWidth="1"/>
    <col min="9478" max="9478" width="20" style="115" customWidth="1"/>
    <col min="9479" max="9479" width="26.7109375" style="115" customWidth="1"/>
    <col min="9480" max="9727" width="11.42578125" style="115"/>
    <col min="9728" max="9728" width="31.5703125" style="115" bestFit="1" customWidth="1"/>
    <col min="9729" max="9729" width="39" style="115" customWidth="1"/>
    <col min="9730" max="9730" width="14.42578125" style="115" customWidth="1"/>
    <col min="9731" max="9731" width="10.85546875" style="115" bestFit="1" customWidth="1"/>
    <col min="9732" max="9732" width="22.28515625" style="115" customWidth="1"/>
    <col min="9733" max="9733" width="25.28515625" style="115" customWidth="1"/>
    <col min="9734" max="9734" width="20" style="115" customWidth="1"/>
    <col min="9735" max="9735" width="26.7109375" style="115" customWidth="1"/>
    <col min="9736" max="9983" width="11.42578125" style="115"/>
    <col min="9984" max="9984" width="31.5703125" style="115" bestFit="1" customWidth="1"/>
    <col min="9985" max="9985" width="39" style="115" customWidth="1"/>
    <col min="9986" max="9986" width="14.42578125" style="115" customWidth="1"/>
    <col min="9987" max="9987" width="10.85546875" style="115" bestFit="1" customWidth="1"/>
    <col min="9988" max="9988" width="22.28515625" style="115" customWidth="1"/>
    <col min="9989" max="9989" width="25.28515625" style="115" customWidth="1"/>
    <col min="9990" max="9990" width="20" style="115" customWidth="1"/>
    <col min="9991" max="9991" width="26.7109375" style="115" customWidth="1"/>
    <col min="9992" max="10239" width="11.42578125" style="115"/>
    <col min="10240" max="10240" width="31.5703125" style="115" bestFit="1" customWidth="1"/>
    <col min="10241" max="10241" width="39" style="115" customWidth="1"/>
    <col min="10242" max="10242" width="14.42578125" style="115" customWidth="1"/>
    <col min="10243" max="10243" width="10.85546875" style="115" bestFit="1" customWidth="1"/>
    <col min="10244" max="10244" width="22.28515625" style="115" customWidth="1"/>
    <col min="10245" max="10245" width="25.28515625" style="115" customWidth="1"/>
    <col min="10246" max="10246" width="20" style="115" customWidth="1"/>
    <col min="10247" max="10247" width="26.7109375" style="115" customWidth="1"/>
    <col min="10248" max="10495" width="11.42578125" style="115"/>
    <col min="10496" max="10496" width="31.5703125" style="115" bestFit="1" customWidth="1"/>
    <col min="10497" max="10497" width="39" style="115" customWidth="1"/>
    <col min="10498" max="10498" width="14.42578125" style="115" customWidth="1"/>
    <col min="10499" max="10499" width="10.85546875" style="115" bestFit="1" customWidth="1"/>
    <col min="10500" max="10500" width="22.28515625" style="115" customWidth="1"/>
    <col min="10501" max="10501" width="25.28515625" style="115" customWidth="1"/>
    <col min="10502" max="10502" width="20" style="115" customWidth="1"/>
    <col min="10503" max="10503" width="26.7109375" style="115" customWidth="1"/>
    <col min="10504" max="10751" width="11.42578125" style="115"/>
    <col min="10752" max="10752" width="31.5703125" style="115" bestFit="1" customWidth="1"/>
    <col min="10753" max="10753" width="39" style="115" customWidth="1"/>
    <col min="10754" max="10754" width="14.42578125" style="115" customWidth="1"/>
    <col min="10755" max="10755" width="10.85546875" style="115" bestFit="1" customWidth="1"/>
    <col min="10756" max="10756" width="22.28515625" style="115" customWidth="1"/>
    <col min="10757" max="10757" width="25.28515625" style="115" customWidth="1"/>
    <col min="10758" max="10758" width="20" style="115" customWidth="1"/>
    <col min="10759" max="10759" width="26.7109375" style="115" customWidth="1"/>
    <col min="10760" max="11007" width="11.42578125" style="115"/>
    <col min="11008" max="11008" width="31.5703125" style="115" bestFit="1" customWidth="1"/>
    <col min="11009" max="11009" width="39" style="115" customWidth="1"/>
    <col min="11010" max="11010" width="14.42578125" style="115" customWidth="1"/>
    <col min="11011" max="11011" width="10.85546875" style="115" bestFit="1" customWidth="1"/>
    <col min="11012" max="11012" width="22.28515625" style="115" customWidth="1"/>
    <col min="11013" max="11013" width="25.28515625" style="115" customWidth="1"/>
    <col min="11014" max="11014" width="20" style="115" customWidth="1"/>
    <col min="11015" max="11015" width="26.7109375" style="115" customWidth="1"/>
    <col min="11016" max="11263" width="11.42578125" style="115"/>
    <col min="11264" max="11264" width="31.5703125" style="115" bestFit="1" customWidth="1"/>
    <col min="11265" max="11265" width="39" style="115" customWidth="1"/>
    <col min="11266" max="11266" width="14.42578125" style="115" customWidth="1"/>
    <col min="11267" max="11267" width="10.85546875" style="115" bestFit="1" customWidth="1"/>
    <col min="11268" max="11268" width="22.28515625" style="115" customWidth="1"/>
    <col min="11269" max="11269" width="25.28515625" style="115" customWidth="1"/>
    <col min="11270" max="11270" width="20" style="115" customWidth="1"/>
    <col min="11271" max="11271" width="26.7109375" style="115" customWidth="1"/>
    <col min="11272" max="11519" width="11.42578125" style="115"/>
    <col min="11520" max="11520" width="31.5703125" style="115" bestFit="1" customWidth="1"/>
    <col min="11521" max="11521" width="39" style="115" customWidth="1"/>
    <col min="11522" max="11522" width="14.42578125" style="115" customWidth="1"/>
    <col min="11523" max="11523" width="10.85546875" style="115" bestFit="1" customWidth="1"/>
    <col min="11524" max="11524" width="22.28515625" style="115" customWidth="1"/>
    <col min="11525" max="11525" width="25.28515625" style="115" customWidth="1"/>
    <col min="11526" max="11526" width="20" style="115" customWidth="1"/>
    <col min="11527" max="11527" width="26.7109375" style="115" customWidth="1"/>
    <col min="11528" max="11775" width="11.42578125" style="115"/>
    <col min="11776" max="11776" width="31.5703125" style="115" bestFit="1" customWidth="1"/>
    <col min="11777" max="11777" width="39" style="115" customWidth="1"/>
    <col min="11778" max="11778" width="14.42578125" style="115" customWidth="1"/>
    <col min="11779" max="11779" width="10.85546875" style="115" bestFit="1" customWidth="1"/>
    <col min="11780" max="11780" width="22.28515625" style="115" customWidth="1"/>
    <col min="11781" max="11781" width="25.28515625" style="115" customWidth="1"/>
    <col min="11782" max="11782" width="20" style="115" customWidth="1"/>
    <col min="11783" max="11783" width="26.7109375" style="115" customWidth="1"/>
    <col min="11784" max="12031" width="11.42578125" style="115"/>
    <col min="12032" max="12032" width="31.5703125" style="115" bestFit="1" customWidth="1"/>
    <col min="12033" max="12033" width="39" style="115" customWidth="1"/>
    <col min="12034" max="12034" width="14.42578125" style="115" customWidth="1"/>
    <col min="12035" max="12035" width="10.85546875" style="115" bestFit="1" customWidth="1"/>
    <col min="12036" max="12036" width="22.28515625" style="115" customWidth="1"/>
    <col min="12037" max="12037" width="25.28515625" style="115" customWidth="1"/>
    <col min="12038" max="12038" width="20" style="115" customWidth="1"/>
    <col min="12039" max="12039" width="26.7109375" style="115" customWidth="1"/>
    <col min="12040" max="12287" width="11.42578125" style="115"/>
    <col min="12288" max="12288" width="31.5703125" style="115" bestFit="1" customWidth="1"/>
    <col min="12289" max="12289" width="39" style="115" customWidth="1"/>
    <col min="12290" max="12290" width="14.42578125" style="115" customWidth="1"/>
    <col min="12291" max="12291" width="10.85546875" style="115" bestFit="1" customWidth="1"/>
    <col min="12292" max="12292" width="22.28515625" style="115" customWidth="1"/>
    <col min="12293" max="12293" width="25.28515625" style="115" customWidth="1"/>
    <col min="12294" max="12294" width="20" style="115" customWidth="1"/>
    <col min="12295" max="12295" width="26.7109375" style="115" customWidth="1"/>
    <col min="12296" max="12543" width="11.42578125" style="115"/>
    <col min="12544" max="12544" width="31.5703125" style="115" bestFit="1" customWidth="1"/>
    <col min="12545" max="12545" width="39" style="115" customWidth="1"/>
    <col min="12546" max="12546" width="14.42578125" style="115" customWidth="1"/>
    <col min="12547" max="12547" width="10.85546875" style="115" bestFit="1" customWidth="1"/>
    <col min="12548" max="12548" width="22.28515625" style="115" customWidth="1"/>
    <col min="12549" max="12549" width="25.28515625" style="115" customWidth="1"/>
    <col min="12550" max="12550" width="20" style="115" customWidth="1"/>
    <col min="12551" max="12551" width="26.7109375" style="115" customWidth="1"/>
    <col min="12552" max="12799" width="11.42578125" style="115"/>
    <col min="12800" max="12800" width="31.5703125" style="115" bestFit="1" customWidth="1"/>
    <col min="12801" max="12801" width="39" style="115" customWidth="1"/>
    <col min="12802" max="12802" width="14.42578125" style="115" customWidth="1"/>
    <col min="12803" max="12803" width="10.85546875" style="115" bestFit="1" customWidth="1"/>
    <col min="12804" max="12804" width="22.28515625" style="115" customWidth="1"/>
    <col min="12805" max="12805" width="25.28515625" style="115" customWidth="1"/>
    <col min="12806" max="12806" width="20" style="115" customWidth="1"/>
    <col min="12807" max="12807" width="26.7109375" style="115" customWidth="1"/>
    <col min="12808" max="13055" width="11.42578125" style="115"/>
    <col min="13056" max="13056" width="31.5703125" style="115" bestFit="1" customWidth="1"/>
    <col min="13057" max="13057" width="39" style="115" customWidth="1"/>
    <col min="13058" max="13058" width="14.42578125" style="115" customWidth="1"/>
    <col min="13059" max="13059" width="10.85546875" style="115" bestFit="1" customWidth="1"/>
    <col min="13060" max="13060" width="22.28515625" style="115" customWidth="1"/>
    <col min="13061" max="13061" width="25.28515625" style="115" customWidth="1"/>
    <col min="13062" max="13062" width="20" style="115" customWidth="1"/>
    <col min="13063" max="13063" width="26.7109375" style="115" customWidth="1"/>
    <col min="13064" max="13311" width="11.42578125" style="115"/>
    <col min="13312" max="13312" width="31.5703125" style="115" bestFit="1" customWidth="1"/>
    <col min="13313" max="13313" width="39" style="115" customWidth="1"/>
    <col min="13314" max="13314" width="14.42578125" style="115" customWidth="1"/>
    <col min="13315" max="13315" width="10.85546875" style="115" bestFit="1" customWidth="1"/>
    <col min="13316" max="13316" width="22.28515625" style="115" customWidth="1"/>
    <col min="13317" max="13317" width="25.28515625" style="115" customWidth="1"/>
    <col min="13318" max="13318" width="20" style="115" customWidth="1"/>
    <col min="13319" max="13319" width="26.7109375" style="115" customWidth="1"/>
    <col min="13320" max="13567" width="11.42578125" style="115"/>
    <col min="13568" max="13568" width="31.5703125" style="115" bestFit="1" customWidth="1"/>
    <col min="13569" max="13569" width="39" style="115" customWidth="1"/>
    <col min="13570" max="13570" width="14.42578125" style="115" customWidth="1"/>
    <col min="13571" max="13571" width="10.85546875" style="115" bestFit="1" customWidth="1"/>
    <col min="13572" max="13572" width="22.28515625" style="115" customWidth="1"/>
    <col min="13573" max="13573" width="25.28515625" style="115" customWidth="1"/>
    <col min="13574" max="13574" width="20" style="115" customWidth="1"/>
    <col min="13575" max="13575" width="26.7109375" style="115" customWidth="1"/>
    <col min="13576" max="13823" width="11.42578125" style="115"/>
    <col min="13824" max="13824" width="31.5703125" style="115" bestFit="1" customWidth="1"/>
    <col min="13825" max="13825" width="39" style="115" customWidth="1"/>
    <col min="13826" max="13826" width="14.42578125" style="115" customWidth="1"/>
    <col min="13827" max="13827" width="10.85546875" style="115" bestFit="1" customWidth="1"/>
    <col min="13828" max="13828" width="22.28515625" style="115" customWidth="1"/>
    <col min="13829" max="13829" width="25.28515625" style="115" customWidth="1"/>
    <col min="13830" max="13830" width="20" style="115" customWidth="1"/>
    <col min="13831" max="13831" width="26.7109375" style="115" customWidth="1"/>
    <col min="13832" max="14079" width="11.42578125" style="115"/>
    <col min="14080" max="14080" width="31.5703125" style="115" bestFit="1" customWidth="1"/>
    <col min="14081" max="14081" width="39" style="115" customWidth="1"/>
    <col min="14082" max="14082" width="14.42578125" style="115" customWidth="1"/>
    <col min="14083" max="14083" width="10.85546875" style="115" bestFit="1" customWidth="1"/>
    <col min="14084" max="14084" width="22.28515625" style="115" customWidth="1"/>
    <col min="14085" max="14085" width="25.28515625" style="115" customWidth="1"/>
    <col min="14086" max="14086" width="20" style="115" customWidth="1"/>
    <col min="14087" max="14087" width="26.7109375" style="115" customWidth="1"/>
    <col min="14088" max="14335" width="11.42578125" style="115"/>
    <col min="14336" max="14336" width="31.5703125" style="115" bestFit="1" customWidth="1"/>
    <col min="14337" max="14337" width="39" style="115" customWidth="1"/>
    <col min="14338" max="14338" width="14.42578125" style="115" customWidth="1"/>
    <col min="14339" max="14339" width="10.85546875" style="115" bestFit="1" customWidth="1"/>
    <col min="14340" max="14340" width="22.28515625" style="115" customWidth="1"/>
    <col min="14341" max="14341" width="25.28515625" style="115" customWidth="1"/>
    <col min="14342" max="14342" width="20" style="115" customWidth="1"/>
    <col min="14343" max="14343" width="26.7109375" style="115" customWidth="1"/>
    <col min="14344" max="14591" width="11.42578125" style="115"/>
    <col min="14592" max="14592" width="31.5703125" style="115" bestFit="1" customWidth="1"/>
    <col min="14593" max="14593" width="39" style="115" customWidth="1"/>
    <col min="14594" max="14594" width="14.42578125" style="115" customWidth="1"/>
    <col min="14595" max="14595" width="10.85546875" style="115" bestFit="1" customWidth="1"/>
    <col min="14596" max="14596" width="22.28515625" style="115" customWidth="1"/>
    <col min="14597" max="14597" width="25.28515625" style="115" customWidth="1"/>
    <col min="14598" max="14598" width="20" style="115" customWidth="1"/>
    <col min="14599" max="14599" width="26.7109375" style="115" customWidth="1"/>
    <col min="14600" max="14847" width="11.42578125" style="115"/>
    <col min="14848" max="14848" width="31.5703125" style="115" bestFit="1" customWidth="1"/>
    <col min="14849" max="14849" width="39" style="115" customWidth="1"/>
    <col min="14850" max="14850" width="14.42578125" style="115" customWidth="1"/>
    <col min="14851" max="14851" width="10.85546875" style="115" bestFit="1" customWidth="1"/>
    <col min="14852" max="14852" width="22.28515625" style="115" customWidth="1"/>
    <col min="14853" max="14853" width="25.28515625" style="115" customWidth="1"/>
    <col min="14854" max="14854" width="20" style="115" customWidth="1"/>
    <col min="14855" max="14855" width="26.7109375" style="115" customWidth="1"/>
    <col min="14856" max="15103" width="11.42578125" style="115"/>
    <col min="15104" max="15104" width="31.5703125" style="115" bestFit="1" customWidth="1"/>
    <col min="15105" max="15105" width="39" style="115" customWidth="1"/>
    <col min="15106" max="15106" width="14.42578125" style="115" customWidth="1"/>
    <col min="15107" max="15107" width="10.85546875" style="115" bestFit="1" customWidth="1"/>
    <col min="15108" max="15108" width="22.28515625" style="115" customWidth="1"/>
    <col min="15109" max="15109" width="25.28515625" style="115" customWidth="1"/>
    <col min="15110" max="15110" width="20" style="115" customWidth="1"/>
    <col min="15111" max="15111" width="26.7109375" style="115" customWidth="1"/>
    <col min="15112" max="15359" width="11.42578125" style="115"/>
    <col min="15360" max="15360" width="31.5703125" style="115" bestFit="1" customWidth="1"/>
    <col min="15361" max="15361" width="39" style="115" customWidth="1"/>
    <col min="15362" max="15362" width="14.42578125" style="115" customWidth="1"/>
    <col min="15363" max="15363" width="10.85546875" style="115" bestFit="1" customWidth="1"/>
    <col min="15364" max="15364" width="22.28515625" style="115" customWidth="1"/>
    <col min="15365" max="15365" width="25.28515625" style="115" customWidth="1"/>
    <col min="15366" max="15366" width="20" style="115" customWidth="1"/>
    <col min="15367" max="15367" width="26.7109375" style="115" customWidth="1"/>
    <col min="15368" max="15615" width="11.42578125" style="115"/>
    <col min="15616" max="15616" width="31.5703125" style="115" bestFit="1" customWidth="1"/>
    <col min="15617" max="15617" width="39" style="115" customWidth="1"/>
    <col min="15618" max="15618" width="14.42578125" style="115" customWidth="1"/>
    <col min="15619" max="15619" width="10.85546875" style="115" bestFit="1" customWidth="1"/>
    <col min="15620" max="15620" width="22.28515625" style="115" customWidth="1"/>
    <col min="15621" max="15621" width="25.28515625" style="115" customWidth="1"/>
    <col min="15622" max="15622" width="20" style="115" customWidth="1"/>
    <col min="15623" max="15623" width="26.7109375" style="115" customWidth="1"/>
    <col min="15624" max="15871" width="11.42578125" style="115"/>
    <col min="15872" max="15872" width="31.5703125" style="115" bestFit="1" customWidth="1"/>
    <col min="15873" max="15873" width="39" style="115" customWidth="1"/>
    <col min="15874" max="15874" width="14.42578125" style="115" customWidth="1"/>
    <col min="15875" max="15875" width="10.85546875" style="115" bestFit="1" customWidth="1"/>
    <col min="15876" max="15876" width="22.28515625" style="115" customWidth="1"/>
    <col min="15877" max="15877" width="25.28515625" style="115" customWidth="1"/>
    <col min="15878" max="15878" width="20" style="115" customWidth="1"/>
    <col min="15879" max="15879" width="26.7109375" style="115" customWidth="1"/>
    <col min="15880" max="16127" width="11.42578125" style="115"/>
    <col min="16128" max="16128" width="31.5703125" style="115" bestFit="1" customWidth="1"/>
    <col min="16129" max="16129" width="39" style="115" customWidth="1"/>
    <col min="16130" max="16130" width="14.42578125" style="115" customWidth="1"/>
    <col min="16131" max="16131" width="10.85546875" style="115" bestFit="1" customWidth="1"/>
    <col min="16132" max="16132" width="22.28515625" style="115" customWidth="1"/>
    <col min="16133" max="16133" width="25.28515625" style="115" customWidth="1"/>
    <col min="16134" max="16134" width="20" style="115" customWidth="1"/>
    <col min="16135" max="16135" width="26.7109375" style="115" customWidth="1"/>
    <col min="16136" max="16384" width="11.42578125" style="115"/>
  </cols>
  <sheetData>
    <row r="1" spans="1:8" s="125" customFormat="1" ht="83.25" customHeight="1" thickTop="1" thickBot="1" x14ac:dyDescent="0.3">
      <c r="A1" s="203" t="s">
        <v>0</v>
      </c>
      <c r="B1" s="203" t="s">
        <v>1</v>
      </c>
      <c r="C1" s="219" t="s">
        <v>187</v>
      </c>
      <c r="D1" s="310" t="s">
        <v>184</v>
      </c>
      <c r="E1" s="311" t="s">
        <v>317</v>
      </c>
      <c r="F1" s="312"/>
      <c r="G1" s="312"/>
      <c r="H1" s="313"/>
    </row>
    <row r="2" spans="1:8" s="125" customFormat="1" ht="15" customHeight="1" x14ac:dyDescent="0.25">
      <c r="A2" s="204"/>
      <c r="B2" s="206"/>
      <c r="C2" s="222"/>
      <c r="D2" s="208"/>
      <c r="E2" s="314" t="s">
        <v>2</v>
      </c>
      <c r="F2" s="315"/>
      <c r="G2" s="314" t="s">
        <v>3</v>
      </c>
      <c r="H2" s="316"/>
    </row>
    <row r="3" spans="1:8" s="125" customFormat="1" ht="15" customHeight="1" x14ac:dyDescent="0.25">
      <c r="A3" s="204"/>
      <c r="B3" s="206"/>
      <c r="C3" s="222"/>
      <c r="D3" s="208"/>
      <c r="E3" s="210"/>
      <c r="F3" s="211"/>
      <c r="G3" s="210"/>
      <c r="H3" s="317"/>
    </row>
    <row r="4" spans="1:8" s="125" customFormat="1" ht="15" customHeight="1" x14ac:dyDescent="0.25">
      <c r="A4" s="204"/>
      <c r="B4" s="206"/>
      <c r="C4" s="222"/>
      <c r="D4" s="208"/>
      <c r="E4" s="210"/>
      <c r="F4" s="211"/>
      <c r="G4" s="210"/>
      <c r="H4" s="317"/>
    </row>
    <row r="5" spans="1:8" s="125" customFormat="1" ht="15" customHeight="1" x14ac:dyDescent="0.25">
      <c r="A5" s="204"/>
      <c r="B5" s="206"/>
      <c r="C5" s="222"/>
      <c r="D5" s="208"/>
      <c r="E5" s="210"/>
      <c r="F5" s="211"/>
      <c r="G5" s="210"/>
      <c r="H5" s="317"/>
    </row>
    <row r="6" spans="1:8" s="125" customFormat="1" ht="15" customHeight="1" x14ac:dyDescent="0.25">
      <c r="A6" s="204"/>
      <c r="B6" s="206"/>
      <c r="C6" s="222"/>
      <c r="D6" s="208"/>
      <c r="E6" s="210"/>
      <c r="F6" s="211"/>
      <c r="G6" s="210"/>
      <c r="H6" s="317"/>
    </row>
    <row r="7" spans="1:8" s="125" customFormat="1" ht="15" customHeight="1" x14ac:dyDescent="0.25">
      <c r="A7" s="204"/>
      <c r="B7" s="206"/>
      <c r="C7" s="222"/>
      <c r="D7" s="208"/>
      <c r="E7" s="210"/>
      <c r="F7" s="211"/>
      <c r="G7" s="210"/>
      <c r="H7" s="317"/>
    </row>
    <row r="8" spans="1:8" s="125" customFormat="1" ht="15" customHeight="1" x14ac:dyDescent="0.25">
      <c r="A8" s="204"/>
      <c r="B8" s="206"/>
      <c r="C8" s="222"/>
      <c r="D8" s="208"/>
      <c r="E8" s="210"/>
      <c r="F8" s="211"/>
      <c r="G8" s="210"/>
      <c r="H8" s="317"/>
    </row>
    <row r="9" spans="1:8" s="125" customFormat="1" ht="15.75" customHeight="1" thickBot="1" x14ac:dyDescent="0.3">
      <c r="A9" s="204"/>
      <c r="B9" s="206"/>
      <c r="C9" s="222"/>
      <c r="D9" s="208"/>
      <c r="E9" s="212"/>
      <c r="F9" s="213"/>
      <c r="G9" s="212"/>
      <c r="H9" s="318"/>
    </row>
    <row r="10" spans="1:8" s="125" customFormat="1" ht="57.75" customHeight="1" thickTop="1" thickBot="1" x14ac:dyDescent="0.3">
      <c r="A10" s="205"/>
      <c r="B10" s="205"/>
      <c r="C10" s="222"/>
      <c r="D10" s="209"/>
      <c r="E10" s="214" t="s">
        <v>318</v>
      </c>
      <c r="F10" s="215"/>
      <c r="G10" s="214" t="s">
        <v>319</v>
      </c>
      <c r="H10" s="319"/>
    </row>
    <row r="11" spans="1:8" s="125" customFormat="1" ht="15.75" thickBot="1" x14ac:dyDescent="0.3">
      <c r="A11" s="126"/>
      <c r="B11" s="126"/>
      <c r="C11" s="222"/>
      <c r="D11" s="126" t="s">
        <v>185</v>
      </c>
      <c r="E11" s="127" t="s">
        <v>17</v>
      </c>
      <c r="F11" s="128" t="s">
        <v>20</v>
      </c>
      <c r="G11" s="127" t="s">
        <v>17</v>
      </c>
      <c r="H11" s="129" t="s">
        <v>20</v>
      </c>
    </row>
    <row r="12" spans="1:8" ht="15.75" thickBot="1" x14ac:dyDescent="0.3">
      <c r="A12" s="1" t="s">
        <v>363</v>
      </c>
      <c r="B12" s="60" t="s">
        <v>364</v>
      </c>
      <c r="C12" s="163"/>
      <c r="D12" s="133" t="e">
        <f t="shared" ref="D12:D17" si="0">+E12/G12</f>
        <v>#DIV/0!</v>
      </c>
      <c r="E12" s="116"/>
      <c r="F12" s="117"/>
      <c r="G12" s="116"/>
      <c r="H12" s="117"/>
    </row>
    <row r="13" spans="1:8" ht="15.75" thickBot="1" x14ac:dyDescent="0.3">
      <c r="A13" s="1" t="s">
        <v>71</v>
      </c>
      <c r="B13" s="60" t="s">
        <v>365</v>
      </c>
      <c r="C13" s="163"/>
      <c r="D13" s="133" t="e">
        <f t="shared" si="0"/>
        <v>#DIV/0!</v>
      </c>
      <c r="E13" s="116"/>
      <c r="F13" s="117"/>
      <c r="G13" s="116"/>
      <c r="H13" s="117"/>
    </row>
    <row r="14" spans="1:8" ht="15.75" thickBot="1" x14ac:dyDescent="0.3">
      <c r="A14" s="1" t="s">
        <v>85</v>
      </c>
      <c r="B14" s="60" t="s">
        <v>366</v>
      </c>
      <c r="C14" s="163"/>
      <c r="D14" s="133" t="e">
        <f t="shared" si="0"/>
        <v>#DIV/0!</v>
      </c>
      <c r="E14" s="116"/>
      <c r="F14" s="117"/>
      <c r="G14" s="116"/>
      <c r="H14" s="117"/>
    </row>
    <row r="15" spans="1:8" ht="15.75" thickBot="1" x14ac:dyDescent="0.3">
      <c r="A15" s="1" t="s">
        <v>102</v>
      </c>
      <c r="B15" s="60" t="s">
        <v>367</v>
      </c>
      <c r="C15" s="163"/>
      <c r="D15" s="133" t="e">
        <f t="shared" si="0"/>
        <v>#DIV/0!</v>
      </c>
      <c r="E15" s="116"/>
      <c r="F15" s="117"/>
      <c r="G15" s="116"/>
      <c r="H15" s="117"/>
    </row>
    <row r="16" spans="1:8" ht="15.75" thickBot="1" x14ac:dyDescent="0.3">
      <c r="A16" s="1" t="s">
        <v>113</v>
      </c>
      <c r="B16" s="60" t="s">
        <v>368</v>
      </c>
      <c r="C16" s="163"/>
      <c r="D16" s="133" t="e">
        <f t="shared" si="0"/>
        <v>#DIV/0!</v>
      </c>
      <c r="E16" s="116"/>
      <c r="F16" s="117"/>
      <c r="G16" s="116"/>
      <c r="H16" s="117"/>
    </row>
    <row r="17" spans="1:8" ht="15.75" thickBot="1" x14ac:dyDescent="0.3">
      <c r="A17" s="1" t="s">
        <v>143</v>
      </c>
      <c r="B17" s="60" t="s">
        <v>369</v>
      </c>
      <c r="C17" s="163"/>
      <c r="D17" s="133" t="e">
        <f t="shared" si="0"/>
        <v>#DIV/0!</v>
      </c>
      <c r="E17" s="116"/>
      <c r="F17" s="117"/>
      <c r="G17" s="116"/>
      <c r="H17" s="117"/>
    </row>
    <row r="18" spans="1:8" ht="15.75" customHeight="1" x14ac:dyDescent="0.25">
      <c r="A18"/>
      <c r="B18" s="120" t="s">
        <v>391</v>
      </c>
      <c r="C18" s="52"/>
      <c r="D18" s="121"/>
      <c r="E18" s="122"/>
      <c r="F18" s="122"/>
      <c r="G18" s="122"/>
      <c r="H18" s="122"/>
    </row>
    <row r="19" spans="1:8" x14ac:dyDescent="0.25">
      <c r="C19" s="53"/>
      <c r="D19" s="123"/>
    </row>
  </sheetData>
  <mergeCells count="9"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62" customWidth="1"/>
    <col min="2" max="2" width="36.7109375" style="62" bestFit="1" customWidth="1"/>
    <col min="3" max="3" width="14.42578125" style="46" customWidth="1"/>
    <col min="4" max="4" width="13" style="46" bestFit="1" customWidth="1"/>
    <col min="5" max="6" width="9.7109375" style="54" bestFit="1" customWidth="1"/>
    <col min="7" max="12" width="9.7109375" style="46" bestFit="1" customWidth="1"/>
    <col min="13" max="13" width="8.140625" style="46" bestFit="1" customWidth="1"/>
    <col min="14" max="15" width="8.42578125" style="46" bestFit="1" customWidth="1"/>
    <col min="16" max="16" width="7.7109375" style="46" bestFit="1" customWidth="1"/>
    <col min="17" max="17" width="11.140625" style="46" bestFit="1" customWidth="1"/>
    <col min="18" max="19" width="9.7109375" style="54" bestFit="1" customWidth="1"/>
    <col min="20" max="24" width="7.5703125" style="46" bestFit="1" customWidth="1"/>
    <col min="25" max="25" width="8.140625" style="46" bestFit="1" customWidth="1"/>
    <col min="26" max="26" width="7.42578125" style="46" customWidth="1"/>
    <col min="27" max="27" width="7.5703125" style="46" bestFit="1" customWidth="1"/>
    <col min="28" max="28" width="7.7109375" style="46" bestFit="1" customWidth="1"/>
    <col min="29" max="29" width="7.140625" style="46" bestFit="1" customWidth="1"/>
    <col min="30" max="30" width="9.7109375" style="46" bestFit="1" customWidth="1"/>
    <col min="31" max="16384" width="11.42578125" style="46"/>
  </cols>
  <sheetData>
    <row r="1" spans="1:31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23" t="s">
        <v>280</v>
      </c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</row>
    <row r="2" spans="1:31" s="92" customFormat="1" ht="15" customHeight="1" x14ac:dyDescent="0.2">
      <c r="A2" s="217"/>
      <c r="B2" s="220"/>
      <c r="C2" s="222"/>
      <c r="D2" s="238"/>
      <c r="E2" s="266" t="s">
        <v>2</v>
      </c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6" t="s">
        <v>3</v>
      </c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7"/>
    </row>
    <row r="3" spans="1:31" s="92" customFormat="1" ht="15" customHeight="1" x14ac:dyDescent="0.2">
      <c r="A3" s="217"/>
      <c r="B3" s="220"/>
      <c r="C3" s="222"/>
      <c r="D3" s="238"/>
      <c r="E3" s="268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8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9"/>
    </row>
    <row r="4" spans="1:31" s="92" customFormat="1" ht="15" customHeight="1" x14ac:dyDescent="0.2">
      <c r="A4" s="217"/>
      <c r="B4" s="220"/>
      <c r="C4" s="222"/>
      <c r="D4" s="238"/>
      <c r="E4" s="268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8"/>
      <c r="S4" s="264"/>
      <c r="T4" s="264"/>
      <c r="U4" s="264"/>
      <c r="V4" s="264"/>
      <c r="W4" s="264"/>
      <c r="X4" s="264"/>
      <c r="Y4" s="264"/>
      <c r="Z4" s="264"/>
      <c r="AA4" s="264"/>
      <c r="AB4" s="264"/>
      <c r="AC4" s="264"/>
      <c r="AD4" s="269"/>
    </row>
    <row r="5" spans="1:31" s="92" customFormat="1" ht="15" customHeight="1" x14ac:dyDescent="0.2">
      <c r="A5" s="217"/>
      <c r="B5" s="220"/>
      <c r="C5" s="222"/>
      <c r="D5" s="238"/>
      <c r="E5" s="268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8"/>
      <c r="S5" s="264"/>
      <c r="T5" s="264"/>
      <c r="U5" s="264"/>
      <c r="V5" s="264"/>
      <c r="W5" s="264"/>
      <c r="X5" s="264"/>
      <c r="Y5" s="264"/>
      <c r="Z5" s="264"/>
      <c r="AA5" s="264"/>
      <c r="AB5" s="264"/>
      <c r="AC5" s="264"/>
      <c r="AD5" s="269"/>
    </row>
    <row r="6" spans="1:31" s="92" customFormat="1" ht="15" customHeight="1" x14ac:dyDescent="0.2">
      <c r="A6" s="217"/>
      <c r="B6" s="220"/>
      <c r="C6" s="222"/>
      <c r="D6" s="238"/>
      <c r="E6" s="268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8"/>
      <c r="S6" s="264"/>
      <c r="T6" s="264"/>
      <c r="U6" s="264"/>
      <c r="V6" s="264"/>
      <c r="W6" s="264"/>
      <c r="X6" s="264"/>
      <c r="Y6" s="264"/>
      <c r="Z6" s="264"/>
      <c r="AA6" s="264"/>
      <c r="AB6" s="264"/>
      <c r="AC6" s="264"/>
      <c r="AD6" s="269"/>
    </row>
    <row r="7" spans="1:31" s="92" customFormat="1" ht="15" customHeight="1" x14ac:dyDescent="0.2">
      <c r="A7" s="217"/>
      <c r="B7" s="220"/>
      <c r="C7" s="222"/>
      <c r="D7" s="238"/>
      <c r="E7" s="268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68"/>
      <c r="S7" s="264"/>
      <c r="T7" s="264"/>
      <c r="U7" s="264"/>
      <c r="V7" s="264"/>
      <c r="W7" s="264"/>
      <c r="X7" s="264"/>
      <c r="Y7" s="264"/>
      <c r="Z7" s="264"/>
      <c r="AA7" s="264"/>
      <c r="AB7" s="264"/>
      <c r="AC7" s="264"/>
      <c r="AD7" s="269"/>
    </row>
    <row r="8" spans="1:31" s="92" customFormat="1" ht="15" customHeight="1" x14ac:dyDescent="0.2">
      <c r="A8" s="217"/>
      <c r="B8" s="220"/>
      <c r="C8" s="222"/>
      <c r="D8" s="238"/>
      <c r="E8" s="268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8"/>
      <c r="S8" s="264"/>
      <c r="T8" s="264"/>
      <c r="U8" s="264"/>
      <c r="V8" s="264"/>
      <c r="W8" s="264"/>
      <c r="X8" s="264"/>
      <c r="Y8" s="264"/>
      <c r="Z8" s="264"/>
      <c r="AA8" s="264"/>
      <c r="AB8" s="264"/>
      <c r="AC8" s="264"/>
      <c r="AD8" s="269"/>
    </row>
    <row r="9" spans="1:31" s="92" customFormat="1" ht="15.75" customHeight="1" thickBot="1" x14ac:dyDescent="0.25">
      <c r="A9" s="217"/>
      <c r="B9" s="220"/>
      <c r="C9" s="222"/>
      <c r="D9" s="238"/>
      <c r="E9" s="270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70"/>
      <c r="S9" s="265"/>
      <c r="T9" s="265"/>
      <c r="U9" s="265"/>
      <c r="V9" s="265"/>
      <c r="W9" s="265"/>
      <c r="X9" s="265"/>
      <c r="Y9" s="265"/>
      <c r="Z9" s="265"/>
      <c r="AA9" s="265"/>
      <c r="AB9" s="265"/>
      <c r="AC9" s="265"/>
      <c r="AD9" s="271"/>
    </row>
    <row r="10" spans="1:31" s="92" customFormat="1" ht="57.75" customHeight="1" thickBot="1" x14ac:dyDescent="0.25">
      <c r="A10" s="218"/>
      <c r="B10" s="221"/>
      <c r="C10" s="222"/>
      <c r="D10" s="239"/>
      <c r="E10" s="260" t="s">
        <v>27</v>
      </c>
      <c r="F10" s="260"/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0"/>
      <c r="R10" s="259" t="s">
        <v>28</v>
      </c>
      <c r="S10" s="260"/>
      <c r="T10" s="260"/>
      <c r="U10" s="260"/>
      <c r="V10" s="260"/>
      <c r="W10" s="260"/>
      <c r="X10" s="260"/>
      <c r="Y10" s="260"/>
      <c r="Z10" s="260"/>
      <c r="AA10" s="260"/>
      <c r="AB10" s="260"/>
      <c r="AC10" s="260"/>
      <c r="AD10" s="261"/>
    </row>
    <row r="11" spans="1:31" s="92" customFormat="1" ht="22.5" thickBot="1" x14ac:dyDescent="0.25">
      <c r="A11" s="101"/>
      <c r="B11" s="101"/>
      <c r="C11" s="222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95" t="s">
        <v>16</v>
      </c>
      <c r="R11" s="102" t="s">
        <v>4</v>
      </c>
      <c r="S11" s="102" t="s">
        <v>5</v>
      </c>
      <c r="T11" s="95" t="s">
        <v>6</v>
      </c>
      <c r="U11" s="95" t="s">
        <v>7</v>
      </c>
      <c r="V11" s="95" t="s">
        <v>8</v>
      </c>
      <c r="W11" s="95" t="s">
        <v>9</v>
      </c>
      <c r="X11" s="95" t="s">
        <v>10</v>
      </c>
      <c r="Y11" s="95" t="s">
        <v>11</v>
      </c>
      <c r="Z11" s="95" t="s">
        <v>12</v>
      </c>
      <c r="AA11" s="95" t="s">
        <v>13</v>
      </c>
      <c r="AB11" s="95" t="s">
        <v>14</v>
      </c>
      <c r="AC11" s="95" t="s">
        <v>15</v>
      </c>
      <c r="AD11" s="95" t="s">
        <v>16</v>
      </c>
    </row>
    <row r="12" spans="1:31" s="48" customFormat="1" ht="15" thickBot="1" x14ac:dyDescent="0.25">
      <c r="A12" s="1" t="s">
        <v>363</v>
      </c>
      <c r="B12" s="60" t="s">
        <v>364</v>
      </c>
      <c r="C12" s="163">
        <f>+D12/Metas!U40</f>
        <v>0.98709465140935171</v>
      </c>
      <c r="D12" s="162">
        <f t="shared" ref="D12:D17" si="0">+Q12/AD12</f>
        <v>0.79411764705882348</v>
      </c>
      <c r="E12" s="178">
        <f>IFERROR(VLOOKUP($B12,[1]NUM17!$H$3:$M$121,2,FALSE),0)</f>
        <v>6</v>
      </c>
      <c r="F12" s="178">
        <f>IFERROR(VLOOKUP($B12,[1]NUM17!$H$3:$M$121,3,FALSE),0)</f>
        <v>3</v>
      </c>
      <c r="G12" s="178">
        <f>IFERROR(VLOOKUP($B12,[1]NUM17!$H$3:$M$121,4,FALSE),0)</f>
        <v>9</v>
      </c>
      <c r="H12" s="178">
        <f>IFERROR(VLOOKUP($B12,[1]NUM17!$H$3:$M$121,5,FALSE),0)</f>
        <v>9</v>
      </c>
      <c r="I12" s="59"/>
      <c r="J12" s="59"/>
      <c r="K12" s="59"/>
      <c r="L12" s="59"/>
      <c r="M12" s="59"/>
      <c r="N12" s="59"/>
      <c r="O12" s="59"/>
      <c r="P12" s="59"/>
      <c r="Q12" s="4">
        <f t="shared" ref="Q12:Q17" si="1">SUM(E12:P12)</f>
        <v>27</v>
      </c>
      <c r="R12" s="178">
        <f>IFERROR(VLOOKUP($B12,[1]DEN17!$H$3:$M$126,2,FALSE),0)</f>
        <v>6</v>
      </c>
      <c r="S12" s="178">
        <f>IFERROR(VLOOKUP($B12,[1]DEN17!$H$3:$M$126,3,FALSE),0)</f>
        <v>5</v>
      </c>
      <c r="T12" s="178">
        <f>IFERROR(VLOOKUP($B12,[1]DEN17!$H$3:$M$126,4,FALSE),0)</f>
        <v>12</v>
      </c>
      <c r="U12" s="178">
        <f>IFERROR(VLOOKUP($B12,[1]DEN17!$H$3:$M$126,5,FALSE),0)</f>
        <v>11</v>
      </c>
      <c r="V12" s="59"/>
      <c r="W12" s="59"/>
      <c r="X12" s="59"/>
      <c r="Y12" s="59"/>
      <c r="Z12" s="59"/>
      <c r="AA12" s="59"/>
      <c r="AB12" s="59"/>
      <c r="AC12" s="59"/>
      <c r="AD12" s="4">
        <f t="shared" ref="AD12:AD17" si="2">SUM(R12:AC12)</f>
        <v>34</v>
      </c>
      <c r="AE12" s="51"/>
    </row>
    <row r="13" spans="1:31" s="48" customFormat="1" ht="15" thickBot="1" x14ac:dyDescent="0.25">
      <c r="A13" s="1" t="s">
        <v>71</v>
      </c>
      <c r="B13" s="60" t="s">
        <v>365</v>
      </c>
      <c r="C13" s="163">
        <f>+D13/Metas!U41</f>
        <v>1.1206056975668595</v>
      </c>
      <c r="D13" s="162">
        <f t="shared" si="0"/>
        <v>0.90163934426229508</v>
      </c>
      <c r="E13" s="178">
        <f>IFERROR(VLOOKUP($B13,[1]NUM17!$H$3:$M$121,2,FALSE),0)</f>
        <v>14</v>
      </c>
      <c r="F13" s="178">
        <f>IFERROR(VLOOKUP($B13,[1]NUM17!$H$3:$M$121,3,FALSE),0)</f>
        <v>7</v>
      </c>
      <c r="G13" s="178">
        <f>IFERROR(VLOOKUP($B13,[1]NUM17!$H$3:$M$121,4,FALSE),0)</f>
        <v>28</v>
      </c>
      <c r="H13" s="178">
        <f>IFERROR(VLOOKUP($B13,[1]NUM17!$H$3:$M$121,5,FALSE),0)</f>
        <v>6</v>
      </c>
      <c r="I13" s="59"/>
      <c r="J13" s="59"/>
      <c r="K13" s="59"/>
      <c r="L13" s="59"/>
      <c r="M13" s="59"/>
      <c r="N13" s="59"/>
      <c r="O13" s="59"/>
      <c r="P13" s="59"/>
      <c r="Q13" s="4">
        <f t="shared" si="1"/>
        <v>55</v>
      </c>
      <c r="R13" s="178">
        <f>IFERROR(VLOOKUP($B13,[1]DEN17!$H$3:$M$126,2,FALSE),0)</f>
        <v>17</v>
      </c>
      <c r="S13" s="178">
        <f>IFERROR(VLOOKUP($B13,[1]DEN17!$H$3:$M$126,3,FALSE),0)</f>
        <v>8</v>
      </c>
      <c r="T13" s="178">
        <f>IFERROR(VLOOKUP($B13,[1]DEN17!$H$3:$M$126,4,FALSE),0)</f>
        <v>30</v>
      </c>
      <c r="U13" s="178">
        <f>IFERROR(VLOOKUP($B13,[1]DEN17!$H$3:$M$126,5,FALSE),0)</f>
        <v>6</v>
      </c>
      <c r="V13" s="59"/>
      <c r="W13" s="59"/>
      <c r="X13" s="59"/>
      <c r="Y13" s="59"/>
      <c r="Z13" s="59"/>
      <c r="AA13" s="59"/>
      <c r="AB13" s="59"/>
      <c r="AC13" s="59"/>
      <c r="AD13" s="4">
        <f t="shared" si="2"/>
        <v>61</v>
      </c>
      <c r="AE13" s="51"/>
    </row>
    <row r="14" spans="1:31" s="48" customFormat="1" ht="15" thickBot="1" x14ac:dyDescent="0.25">
      <c r="A14" s="1" t="s">
        <v>85</v>
      </c>
      <c r="B14" s="60" t="s">
        <v>366</v>
      </c>
      <c r="C14" s="163">
        <f>+D14/Metas!U42</f>
        <v>0.86669400628247473</v>
      </c>
      <c r="D14" s="162">
        <f t="shared" si="0"/>
        <v>0.69491525423728817</v>
      </c>
      <c r="E14" s="178">
        <f>IFERROR(VLOOKUP($B14,[1]NUM17!$H$3:$M$121,2,FALSE),0)</f>
        <v>5</v>
      </c>
      <c r="F14" s="178">
        <f>IFERROR(VLOOKUP($B14,[1]NUM17!$H$3:$M$121,3,FALSE),0)</f>
        <v>13</v>
      </c>
      <c r="G14" s="178">
        <f>IFERROR(VLOOKUP($B14,[1]NUM17!$H$3:$M$121,4,FALSE),0)</f>
        <v>14</v>
      </c>
      <c r="H14" s="178">
        <f>IFERROR(VLOOKUP($B14,[1]NUM17!$H$3:$M$121,5,FALSE),0)</f>
        <v>9</v>
      </c>
      <c r="I14" s="59"/>
      <c r="J14" s="59"/>
      <c r="K14" s="59"/>
      <c r="L14" s="59"/>
      <c r="M14" s="59"/>
      <c r="N14" s="59"/>
      <c r="O14" s="59"/>
      <c r="P14" s="59"/>
      <c r="Q14" s="4">
        <f t="shared" si="1"/>
        <v>41</v>
      </c>
      <c r="R14" s="178">
        <f>IFERROR(VLOOKUP($B14,[1]DEN17!$H$3:$M$126,2,FALSE),0)</f>
        <v>12</v>
      </c>
      <c r="S14" s="178">
        <f>IFERROR(VLOOKUP($B14,[1]DEN17!$H$3:$M$126,3,FALSE),0)</f>
        <v>17</v>
      </c>
      <c r="T14" s="178">
        <f>IFERROR(VLOOKUP($B14,[1]DEN17!$H$3:$M$126,4,FALSE),0)</f>
        <v>18</v>
      </c>
      <c r="U14" s="178">
        <f>IFERROR(VLOOKUP($B14,[1]DEN17!$H$3:$M$126,5,FALSE),0)</f>
        <v>12</v>
      </c>
      <c r="V14" s="59"/>
      <c r="W14" s="59"/>
      <c r="X14" s="59"/>
      <c r="Y14" s="59"/>
      <c r="Z14" s="59"/>
      <c r="AA14" s="59"/>
      <c r="AB14" s="59"/>
      <c r="AC14" s="59"/>
      <c r="AD14" s="4">
        <f t="shared" si="2"/>
        <v>59</v>
      </c>
      <c r="AE14" s="51"/>
    </row>
    <row r="15" spans="1:31" s="48" customFormat="1" ht="15" thickBot="1" x14ac:dyDescent="0.25">
      <c r="A15" s="1" t="s">
        <v>102</v>
      </c>
      <c r="B15" s="60" t="s">
        <v>367</v>
      </c>
      <c r="C15" s="163">
        <f>+D15/Metas!U43</f>
        <v>0.82970338104127772</v>
      </c>
      <c r="D15" s="162">
        <f t="shared" si="0"/>
        <v>0.66666666666666663</v>
      </c>
      <c r="E15" s="178">
        <f>IFERROR(VLOOKUP($B15,[1]NUM17!$H$3:$M$121,2,FALSE),0)</f>
        <v>14</v>
      </c>
      <c r="F15" s="178">
        <f>IFERROR(VLOOKUP($B15,[1]NUM17!$H$3:$M$121,3,FALSE),0)</f>
        <v>17</v>
      </c>
      <c r="G15" s="178">
        <f>IFERROR(VLOOKUP($B15,[1]NUM17!$H$3:$M$121,4,FALSE),0)</f>
        <v>9</v>
      </c>
      <c r="H15" s="178">
        <f>IFERROR(VLOOKUP($B15,[1]NUM17!$H$3:$M$121,5,FALSE),0)</f>
        <v>10</v>
      </c>
      <c r="I15" s="59"/>
      <c r="J15" s="59"/>
      <c r="K15" s="59"/>
      <c r="L15" s="59"/>
      <c r="M15" s="59"/>
      <c r="N15" s="59"/>
      <c r="O15" s="59"/>
      <c r="P15" s="59"/>
      <c r="Q15" s="4">
        <f t="shared" si="1"/>
        <v>50</v>
      </c>
      <c r="R15" s="178">
        <f>IFERROR(VLOOKUP($B15,[1]DEN17!$H$3:$M$126,2,FALSE),0)</f>
        <v>26</v>
      </c>
      <c r="S15" s="178">
        <f>IFERROR(VLOOKUP($B15,[1]DEN17!$H$3:$M$126,3,FALSE),0)</f>
        <v>25</v>
      </c>
      <c r="T15" s="178">
        <f>IFERROR(VLOOKUP($B15,[1]DEN17!$H$3:$M$126,4,FALSE),0)</f>
        <v>10</v>
      </c>
      <c r="U15" s="178">
        <f>IFERROR(VLOOKUP($B15,[1]DEN17!$H$3:$M$126,5,FALSE),0)</f>
        <v>14</v>
      </c>
      <c r="V15" s="59"/>
      <c r="W15" s="59"/>
      <c r="X15" s="59"/>
      <c r="Y15" s="59"/>
      <c r="Z15" s="59"/>
      <c r="AA15" s="59"/>
      <c r="AB15" s="59"/>
      <c r="AC15" s="59"/>
      <c r="AD15" s="4">
        <f t="shared" si="2"/>
        <v>75</v>
      </c>
      <c r="AE15" s="51"/>
    </row>
    <row r="16" spans="1:31" s="48" customFormat="1" ht="15" thickBot="1" x14ac:dyDescent="0.25">
      <c r="A16" s="1" t="s">
        <v>113</v>
      </c>
      <c r="B16" s="60" t="s">
        <v>368</v>
      </c>
      <c r="C16" s="163">
        <f>+D16/Metas!U44</f>
        <v>0.87311710398445086</v>
      </c>
      <c r="D16" s="162">
        <f t="shared" si="0"/>
        <v>0.71875</v>
      </c>
      <c r="E16" s="178">
        <f>IFERROR(VLOOKUP($B16,[1]NUM17!$H$3:$M$121,2,FALSE),0)</f>
        <v>12</v>
      </c>
      <c r="F16" s="178">
        <f>IFERROR(VLOOKUP($B16,[1]NUM17!$H$3:$M$121,3,FALSE),0)</f>
        <v>12</v>
      </c>
      <c r="G16" s="178">
        <f>IFERROR(VLOOKUP($B16,[1]NUM17!$H$3:$M$121,4,FALSE),0)</f>
        <v>16</v>
      </c>
      <c r="H16" s="178">
        <f>IFERROR(VLOOKUP($B16,[1]NUM17!$H$3:$M$121,5,FALSE),0)</f>
        <v>6</v>
      </c>
      <c r="I16" s="59"/>
      <c r="J16" s="59"/>
      <c r="K16" s="59"/>
      <c r="L16" s="59"/>
      <c r="M16" s="59"/>
      <c r="N16" s="59"/>
      <c r="O16" s="59"/>
      <c r="P16" s="59"/>
      <c r="Q16" s="4">
        <f t="shared" si="1"/>
        <v>46</v>
      </c>
      <c r="R16" s="178">
        <f>IFERROR(VLOOKUP($B16,[1]DEN17!$H$3:$M$126,2,FALSE),0)</f>
        <v>18</v>
      </c>
      <c r="S16" s="178">
        <f>IFERROR(VLOOKUP($B16,[1]DEN17!$H$3:$M$126,3,FALSE),0)</f>
        <v>14</v>
      </c>
      <c r="T16" s="178">
        <f>IFERROR(VLOOKUP($B16,[1]DEN17!$H$3:$M$126,4,FALSE),0)</f>
        <v>23</v>
      </c>
      <c r="U16" s="178">
        <f>IFERROR(VLOOKUP($B16,[1]DEN17!$H$3:$M$126,5,FALSE),0)</f>
        <v>9</v>
      </c>
      <c r="V16" s="59"/>
      <c r="W16" s="59"/>
      <c r="X16" s="59"/>
      <c r="Y16" s="59"/>
      <c r="Z16" s="59"/>
      <c r="AA16" s="59"/>
      <c r="AB16" s="59"/>
      <c r="AC16" s="59"/>
      <c r="AD16" s="4">
        <f t="shared" si="2"/>
        <v>64</v>
      </c>
      <c r="AE16" s="51"/>
    </row>
    <row r="17" spans="1:31" s="48" customFormat="1" ht="26.25" thickBot="1" x14ac:dyDescent="0.25">
      <c r="A17" s="1" t="s">
        <v>143</v>
      </c>
      <c r="B17" s="60" t="s">
        <v>369</v>
      </c>
      <c r="C17" s="163">
        <f>+D17/Metas!U45</f>
        <v>0.96538491706740193</v>
      </c>
      <c r="D17" s="162">
        <f t="shared" si="0"/>
        <v>0.84210526315789469</v>
      </c>
      <c r="E17" s="178">
        <f>IFERROR(VLOOKUP($B17,[1]NUM17!$H$3:$M$121,2,FALSE),0)</f>
        <v>3</v>
      </c>
      <c r="F17" s="178">
        <f>IFERROR(VLOOKUP($B17,[1]NUM17!$H$3:$M$121,3,FALSE),0)</f>
        <v>1</v>
      </c>
      <c r="G17" s="178">
        <f>IFERROR(VLOOKUP($B17,[1]NUM17!$H$3:$M$121,4,FALSE),0)</f>
        <v>6</v>
      </c>
      <c r="H17" s="178">
        <f>IFERROR(VLOOKUP($B17,[1]NUM17!$H$3:$M$121,5,FALSE),0)</f>
        <v>6</v>
      </c>
      <c r="I17" s="59"/>
      <c r="J17" s="59"/>
      <c r="K17" s="59"/>
      <c r="L17" s="59"/>
      <c r="M17" s="59"/>
      <c r="N17" s="59"/>
      <c r="O17" s="59"/>
      <c r="P17" s="59"/>
      <c r="Q17" s="4">
        <f t="shared" si="1"/>
        <v>16</v>
      </c>
      <c r="R17" s="178">
        <f>IFERROR(VLOOKUP($B17,[1]DEN17!$H$3:$M$126,2,FALSE),0)</f>
        <v>5</v>
      </c>
      <c r="S17" s="178">
        <f>IFERROR(VLOOKUP($B17,[1]DEN17!$H$3:$M$126,3,FALSE),0)</f>
        <v>1</v>
      </c>
      <c r="T17" s="178">
        <f>IFERROR(VLOOKUP($B17,[1]DEN17!$H$3:$M$126,4,FALSE),0)</f>
        <v>7</v>
      </c>
      <c r="U17" s="178">
        <f>IFERROR(VLOOKUP($B17,[1]DEN17!$H$3:$M$126,5,FALSE),0)</f>
        <v>6</v>
      </c>
      <c r="V17" s="59"/>
      <c r="W17" s="59"/>
      <c r="X17" s="59"/>
      <c r="Y17" s="59"/>
      <c r="Z17" s="59"/>
      <c r="AA17" s="59"/>
      <c r="AB17" s="59"/>
      <c r="AC17" s="59"/>
      <c r="AD17" s="4">
        <f t="shared" si="2"/>
        <v>19</v>
      </c>
      <c r="AE17" s="51"/>
    </row>
    <row r="18" spans="1:31" x14ac:dyDescent="0.2">
      <c r="B18" s="73" t="s">
        <v>391</v>
      </c>
      <c r="C18" s="52"/>
      <c r="D18" s="89"/>
      <c r="E18" s="164">
        <f>SUM(E12:E17)</f>
        <v>54</v>
      </c>
      <c r="F18" s="164">
        <f t="shared" ref="F18:AD18" si="3">SUM(F12:F17)</f>
        <v>53</v>
      </c>
      <c r="G18" s="164">
        <f t="shared" si="3"/>
        <v>82</v>
      </c>
      <c r="H18" s="164">
        <f t="shared" si="3"/>
        <v>46</v>
      </c>
      <c r="I18" s="164">
        <f t="shared" si="3"/>
        <v>0</v>
      </c>
      <c r="J18" s="164">
        <f t="shared" si="3"/>
        <v>0</v>
      </c>
      <c r="K18" s="164">
        <f t="shared" si="3"/>
        <v>0</v>
      </c>
      <c r="L18" s="164">
        <f t="shared" si="3"/>
        <v>0</v>
      </c>
      <c r="M18" s="164">
        <f t="shared" si="3"/>
        <v>0</v>
      </c>
      <c r="N18" s="164">
        <f t="shared" si="3"/>
        <v>0</v>
      </c>
      <c r="O18" s="164">
        <f t="shared" si="3"/>
        <v>0</v>
      </c>
      <c r="P18" s="164">
        <f t="shared" si="3"/>
        <v>0</v>
      </c>
      <c r="Q18" s="164">
        <f t="shared" si="3"/>
        <v>235</v>
      </c>
      <c r="R18" s="164">
        <f t="shared" si="3"/>
        <v>84</v>
      </c>
      <c r="S18" s="164">
        <f t="shared" si="3"/>
        <v>70</v>
      </c>
      <c r="T18" s="164">
        <f t="shared" si="3"/>
        <v>100</v>
      </c>
      <c r="U18" s="164">
        <f t="shared" si="3"/>
        <v>58</v>
      </c>
      <c r="V18" s="164">
        <f t="shared" si="3"/>
        <v>0</v>
      </c>
      <c r="W18" s="164">
        <f t="shared" si="3"/>
        <v>0</v>
      </c>
      <c r="X18" s="164">
        <f t="shared" si="3"/>
        <v>0</v>
      </c>
      <c r="Y18" s="164">
        <f t="shared" si="3"/>
        <v>0</v>
      </c>
      <c r="Z18" s="164">
        <f t="shared" si="3"/>
        <v>0</v>
      </c>
      <c r="AA18" s="164">
        <f t="shared" si="3"/>
        <v>0</v>
      </c>
      <c r="AB18" s="164">
        <f t="shared" si="3"/>
        <v>0</v>
      </c>
      <c r="AC18" s="164">
        <f t="shared" si="3"/>
        <v>0</v>
      </c>
      <c r="AD18" s="164">
        <f t="shared" si="3"/>
        <v>312</v>
      </c>
      <c r="AE18" s="51"/>
    </row>
    <row r="19" spans="1:31" x14ac:dyDescent="0.2">
      <c r="C19" s="53"/>
      <c r="D19" s="57"/>
      <c r="AD19" s="51"/>
    </row>
  </sheetData>
  <mergeCells count="9"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J37" sqref="J37"/>
    </sheetView>
  </sheetViews>
  <sheetFormatPr baseColWidth="10" defaultRowHeight="15" x14ac:dyDescent="0.25"/>
  <cols>
    <col min="1" max="1" width="31.5703125" style="115" bestFit="1" customWidth="1"/>
    <col min="2" max="2" width="39" style="115" customWidth="1"/>
    <col min="3" max="3" width="14.42578125" style="46" customWidth="1"/>
    <col min="4" max="4" width="10.85546875" style="115" bestFit="1" customWidth="1"/>
    <col min="5" max="6" width="22.28515625" style="124" customWidth="1"/>
    <col min="7" max="7" width="25.28515625" style="115" customWidth="1"/>
    <col min="8" max="8" width="20" style="115" customWidth="1"/>
    <col min="9" max="256" width="11.42578125" style="115"/>
    <col min="257" max="257" width="31.5703125" style="115" bestFit="1" customWidth="1"/>
    <col min="258" max="258" width="39" style="115" customWidth="1"/>
    <col min="259" max="259" width="14.42578125" style="115" customWidth="1"/>
    <col min="260" max="260" width="10.85546875" style="115" bestFit="1" customWidth="1"/>
    <col min="261" max="261" width="22.28515625" style="115" customWidth="1"/>
    <col min="262" max="262" width="25.28515625" style="115" customWidth="1"/>
    <col min="263" max="263" width="20" style="115" customWidth="1"/>
    <col min="264" max="264" width="26.7109375" style="115" customWidth="1"/>
    <col min="265" max="512" width="11.42578125" style="115"/>
    <col min="513" max="513" width="31.5703125" style="115" bestFit="1" customWidth="1"/>
    <col min="514" max="514" width="39" style="115" customWidth="1"/>
    <col min="515" max="515" width="14.42578125" style="115" customWidth="1"/>
    <col min="516" max="516" width="10.85546875" style="115" bestFit="1" customWidth="1"/>
    <col min="517" max="517" width="22.28515625" style="115" customWidth="1"/>
    <col min="518" max="518" width="25.28515625" style="115" customWidth="1"/>
    <col min="519" max="519" width="20" style="115" customWidth="1"/>
    <col min="520" max="520" width="26.7109375" style="115" customWidth="1"/>
    <col min="521" max="768" width="11.42578125" style="115"/>
    <col min="769" max="769" width="31.5703125" style="115" bestFit="1" customWidth="1"/>
    <col min="770" max="770" width="39" style="115" customWidth="1"/>
    <col min="771" max="771" width="14.42578125" style="115" customWidth="1"/>
    <col min="772" max="772" width="10.85546875" style="115" bestFit="1" customWidth="1"/>
    <col min="773" max="773" width="22.28515625" style="115" customWidth="1"/>
    <col min="774" max="774" width="25.28515625" style="115" customWidth="1"/>
    <col min="775" max="775" width="20" style="115" customWidth="1"/>
    <col min="776" max="776" width="26.7109375" style="115" customWidth="1"/>
    <col min="777" max="1024" width="11.42578125" style="115"/>
    <col min="1025" max="1025" width="31.5703125" style="115" bestFit="1" customWidth="1"/>
    <col min="1026" max="1026" width="39" style="115" customWidth="1"/>
    <col min="1027" max="1027" width="14.42578125" style="115" customWidth="1"/>
    <col min="1028" max="1028" width="10.85546875" style="115" bestFit="1" customWidth="1"/>
    <col min="1029" max="1029" width="22.28515625" style="115" customWidth="1"/>
    <col min="1030" max="1030" width="25.28515625" style="115" customWidth="1"/>
    <col min="1031" max="1031" width="20" style="115" customWidth="1"/>
    <col min="1032" max="1032" width="26.7109375" style="115" customWidth="1"/>
    <col min="1033" max="1280" width="11.42578125" style="115"/>
    <col min="1281" max="1281" width="31.5703125" style="115" bestFit="1" customWidth="1"/>
    <col min="1282" max="1282" width="39" style="115" customWidth="1"/>
    <col min="1283" max="1283" width="14.42578125" style="115" customWidth="1"/>
    <col min="1284" max="1284" width="10.85546875" style="115" bestFit="1" customWidth="1"/>
    <col min="1285" max="1285" width="22.28515625" style="115" customWidth="1"/>
    <col min="1286" max="1286" width="25.28515625" style="115" customWidth="1"/>
    <col min="1287" max="1287" width="20" style="115" customWidth="1"/>
    <col min="1288" max="1288" width="26.7109375" style="115" customWidth="1"/>
    <col min="1289" max="1536" width="11.42578125" style="115"/>
    <col min="1537" max="1537" width="31.5703125" style="115" bestFit="1" customWidth="1"/>
    <col min="1538" max="1538" width="39" style="115" customWidth="1"/>
    <col min="1539" max="1539" width="14.42578125" style="115" customWidth="1"/>
    <col min="1540" max="1540" width="10.85546875" style="115" bestFit="1" customWidth="1"/>
    <col min="1541" max="1541" width="22.28515625" style="115" customWidth="1"/>
    <col min="1542" max="1542" width="25.28515625" style="115" customWidth="1"/>
    <col min="1543" max="1543" width="20" style="115" customWidth="1"/>
    <col min="1544" max="1544" width="26.7109375" style="115" customWidth="1"/>
    <col min="1545" max="1792" width="11.42578125" style="115"/>
    <col min="1793" max="1793" width="31.5703125" style="115" bestFit="1" customWidth="1"/>
    <col min="1794" max="1794" width="39" style="115" customWidth="1"/>
    <col min="1795" max="1795" width="14.42578125" style="115" customWidth="1"/>
    <col min="1796" max="1796" width="10.85546875" style="115" bestFit="1" customWidth="1"/>
    <col min="1797" max="1797" width="22.28515625" style="115" customWidth="1"/>
    <col min="1798" max="1798" width="25.28515625" style="115" customWidth="1"/>
    <col min="1799" max="1799" width="20" style="115" customWidth="1"/>
    <col min="1800" max="1800" width="26.7109375" style="115" customWidth="1"/>
    <col min="1801" max="2048" width="11.42578125" style="115"/>
    <col min="2049" max="2049" width="31.5703125" style="115" bestFit="1" customWidth="1"/>
    <col min="2050" max="2050" width="39" style="115" customWidth="1"/>
    <col min="2051" max="2051" width="14.42578125" style="115" customWidth="1"/>
    <col min="2052" max="2052" width="10.85546875" style="115" bestFit="1" customWidth="1"/>
    <col min="2053" max="2053" width="22.28515625" style="115" customWidth="1"/>
    <col min="2054" max="2054" width="25.28515625" style="115" customWidth="1"/>
    <col min="2055" max="2055" width="20" style="115" customWidth="1"/>
    <col min="2056" max="2056" width="26.7109375" style="115" customWidth="1"/>
    <col min="2057" max="2304" width="11.42578125" style="115"/>
    <col min="2305" max="2305" width="31.5703125" style="115" bestFit="1" customWidth="1"/>
    <col min="2306" max="2306" width="39" style="115" customWidth="1"/>
    <col min="2307" max="2307" width="14.42578125" style="115" customWidth="1"/>
    <col min="2308" max="2308" width="10.85546875" style="115" bestFit="1" customWidth="1"/>
    <col min="2309" max="2309" width="22.28515625" style="115" customWidth="1"/>
    <col min="2310" max="2310" width="25.28515625" style="115" customWidth="1"/>
    <col min="2311" max="2311" width="20" style="115" customWidth="1"/>
    <col min="2312" max="2312" width="26.7109375" style="115" customWidth="1"/>
    <col min="2313" max="2560" width="11.42578125" style="115"/>
    <col min="2561" max="2561" width="31.5703125" style="115" bestFit="1" customWidth="1"/>
    <col min="2562" max="2562" width="39" style="115" customWidth="1"/>
    <col min="2563" max="2563" width="14.42578125" style="115" customWidth="1"/>
    <col min="2564" max="2564" width="10.85546875" style="115" bestFit="1" customWidth="1"/>
    <col min="2565" max="2565" width="22.28515625" style="115" customWidth="1"/>
    <col min="2566" max="2566" width="25.28515625" style="115" customWidth="1"/>
    <col min="2567" max="2567" width="20" style="115" customWidth="1"/>
    <col min="2568" max="2568" width="26.7109375" style="115" customWidth="1"/>
    <col min="2569" max="2816" width="11.42578125" style="115"/>
    <col min="2817" max="2817" width="31.5703125" style="115" bestFit="1" customWidth="1"/>
    <col min="2818" max="2818" width="39" style="115" customWidth="1"/>
    <col min="2819" max="2819" width="14.42578125" style="115" customWidth="1"/>
    <col min="2820" max="2820" width="10.85546875" style="115" bestFit="1" customWidth="1"/>
    <col min="2821" max="2821" width="22.28515625" style="115" customWidth="1"/>
    <col min="2822" max="2822" width="25.28515625" style="115" customWidth="1"/>
    <col min="2823" max="2823" width="20" style="115" customWidth="1"/>
    <col min="2824" max="2824" width="26.7109375" style="115" customWidth="1"/>
    <col min="2825" max="3072" width="11.42578125" style="115"/>
    <col min="3073" max="3073" width="31.5703125" style="115" bestFit="1" customWidth="1"/>
    <col min="3074" max="3074" width="39" style="115" customWidth="1"/>
    <col min="3075" max="3075" width="14.42578125" style="115" customWidth="1"/>
    <col min="3076" max="3076" width="10.85546875" style="115" bestFit="1" customWidth="1"/>
    <col min="3077" max="3077" width="22.28515625" style="115" customWidth="1"/>
    <col min="3078" max="3078" width="25.28515625" style="115" customWidth="1"/>
    <col min="3079" max="3079" width="20" style="115" customWidth="1"/>
    <col min="3080" max="3080" width="26.7109375" style="115" customWidth="1"/>
    <col min="3081" max="3328" width="11.42578125" style="115"/>
    <col min="3329" max="3329" width="31.5703125" style="115" bestFit="1" customWidth="1"/>
    <col min="3330" max="3330" width="39" style="115" customWidth="1"/>
    <col min="3331" max="3331" width="14.42578125" style="115" customWidth="1"/>
    <col min="3332" max="3332" width="10.85546875" style="115" bestFit="1" customWidth="1"/>
    <col min="3333" max="3333" width="22.28515625" style="115" customWidth="1"/>
    <col min="3334" max="3334" width="25.28515625" style="115" customWidth="1"/>
    <col min="3335" max="3335" width="20" style="115" customWidth="1"/>
    <col min="3336" max="3336" width="26.7109375" style="115" customWidth="1"/>
    <col min="3337" max="3584" width="11.42578125" style="115"/>
    <col min="3585" max="3585" width="31.5703125" style="115" bestFit="1" customWidth="1"/>
    <col min="3586" max="3586" width="39" style="115" customWidth="1"/>
    <col min="3587" max="3587" width="14.42578125" style="115" customWidth="1"/>
    <col min="3588" max="3588" width="10.85546875" style="115" bestFit="1" customWidth="1"/>
    <col min="3589" max="3589" width="22.28515625" style="115" customWidth="1"/>
    <col min="3590" max="3590" width="25.28515625" style="115" customWidth="1"/>
    <col min="3591" max="3591" width="20" style="115" customWidth="1"/>
    <col min="3592" max="3592" width="26.7109375" style="115" customWidth="1"/>
    <col min="3593" max="3840" width="11.42578125" style="115"/>
    <col min="3841" max="3841" width="31.5703125" style="115" bestFit="1" customWidth="1"/>
    <col min="3842" max="3842" width="39" style="115" customWidth="1"/>
    <col min="3843" max="3843" width="14.42578125" style="115" customWidth="1"/>
    <col min="3844" max="3844" width="10.85546875" style="115" bestFit="1" customWidth="1"/>
    <col min="3845" max="3845" width="22.28515625" style="115" customWidth="1"/>
    <col min="3846" max="3846" width="25.28515625" style="115" customWidth="1"/>
    <col min="3847" max="3847" width="20" style="115" customWidth="1"/>
    <col min="3848" max="3848" width="26.7109375" style="115" customWidth="1"/>
    <col min="3849" max="4096" width="11.42578125" style="115"/>
    <col min="4097" max="4097" width="31.5703125" style="115" bestFit="1" customWidth="1"/>
    <col min="4098" max="4098" width="39" style="115" customWidth="1"/>
    <col min="4099" max="4099" width="14.42578125" style="115" customWidth="1"/>
    <col min="4100" max="4100" width="10.85546875" style="115" bestFit="1" customWidth="1"/>
    <col min="4101" max="4101" width="22.28515625" style="115" customWidth="1"/>
    <col min="4102" max="4102" width="25.28515625" style="115" customWidth="1"/>
    <col min="4103" max="4103" width="20" style="115" customWidth="1"/>
    <col min="4104" max="4104" width="26.7109375" style="115" customWidth="1"/>
    <col min="4105" max="4352" width="11.42578125" style="115"/>
    <col min="4353" max="4353" width="31.5703125" style="115" bestFit="1" customWidth="1"/>
    <col min="4354" max="4354" width="39" style="115" customWidth="1"/>
    <col min="4355" max="4355" width="14.42578125" style="115" customWidth="1"/>
    <col min="4356" max="4356" width="10.85546875" style="115" bestFit="1" customWidth="1"/>
    <col min="4357" max="4357" width="22.28515625" style="115" customWidth="1"/>
    <col min="4358" max="4358" width="25.28515625" style="115" customWidth="1"/>
    <col min="4359" max="4359" width="20" style="115" customWidth="1"/>
    <col min="4360" max="4360" width="26.7109375" style="115" customWidth="1"/>
    <col min="4361" max="4608" width="11.42578125" style="115"/>
    <col min="4609" max="4609" width="31.5703125" style="115" bestFit="1" customWidth="1"/>
    <col min="4610" max="4610" width="39" style="115" customWidth="1"/>
    <col min="4611" max="4611" width="14.42578125" style="115" customWidth="1"/>
    <col min="4612" max="4612" width="10.85546875" style="115" bestFit="1" customWidth="1"/>
    <col min="4613" max="4613" width="22.28515625" style="115" customWidth="1"/>
    <col min="4614" max="4614" width="25.28515625" style="115" customWidth="1"/>
    <col min="4615" max="4615" width="20" style="115" customWidth="1"/>
    <col min="4616" max="4616" width="26.7109375" style="115" customWidth="1"/>
    <col min="4617" max="4864" width="11.42578125" style="115"/>
    <col min="4865" max="4865" width="31.5703125" style="115" bestFit="1" customWidth="1"/>
    <col min="4866" max="4866" width="39" style="115" customWidth="1"/>
    <col min="4867" max="4867" width="14.42578125" style="115" customWidth="1"/>
    <col min="4868" max="4868" width="10.85546875" style="115" bestFit="1" customWidth="1"/>
    <col min="4869" max="4869" width="22.28515625" style="115" customWidth="1"/>
    <col min="4870" max="4870" width="25.28515625" style="115" customWidth="1"/>
    <col min="4871" max="4871" width="20" style="115" customWidth="1"/>
    <col min="4872" max="4872" width="26.7109375" style="115" customWidth="1"/>
    <col min="4873" max="5120" width="11.42578125" style="115"/>
    <col min="5121" max="5121" width="31.5703125" style="115" bestFit="1" customWidth="1"/>
    <col min="5122" max="5122" width="39" style="115" customWidth="1"/>
    <col min="5123" max="5123" width="14.42578125" style="115" customWidth="1"/>
    <col min="5124" max="5124" width="10.85546875" style="115" bestFit="1" customWidth="1"/>
    <col min="5125" max="5125" width="22.28515625" style="115" customWidth="1"/>
    <col min="5126" max="5126" width="25.28515625" style="115" customWidth="1"/>
    <col min="5127" max="5127" width="20" style="115" customWidth="1"/>
    <col min="5128" max="5128" width="26.7109375" style="115" customWidth="1"/>
    <col min="5129" max="5376" width="11.42578125" style="115"/>
    <col min="5377" max="5377" width="31.5703125" style="115" bestFit="1" customWidth="1"/>
    <col min="5378" max="5378" width="39" style="115" customWidth="1"/>
    <col min="5379" max="5379" width="14.42578125" style="115" customWidth="1"/>
    <col min="5380" max="5380" width="10.85546875" style="115" bestFit="1" customWidth="1"/>
    <col min="5381" max="5381" width="22.28515625" style="115" customWidth="1"/>
    <col min="5382" max="5382" width="25.28515625" style="115" customWidth="1"/>
    <col min="5383" max="5383" width="20" style="115" customWidth="1"/>
    <col min="5384" max="5384" width="26.7109375" style="115" customWidth="1"/>
    <col min="5385" max="5632" width="11.42578125" style="115"/>
    <col min="5633" max="5633" width="31.5703125" style="115" bestFit="1" customWidth="1"/>
    <col min="5634" max="5634" width="39" style="115" customWidth="1"/>
    <col min="5635" max="5635" width="14.42578125" style="115" customWidth="1"/>
    <col min="5636" max="5636" width="10.85546875" style="115" bestFit="1" customWidth="1"/>
    <col min="5637" max="5637" width="22.28515625" style="115" customWidth="1"/>
    <col min="5638" max="5638" width="25.28515625" style="115" customWidth="1"/>
    <col min="5639" max="5639" width="20" style="115" customWidth="1"/>
    <col min="5640" max="5640" width="26.7109375" style="115" customWidth="1"/>
    <col min="5641" max="5888" width="11.42578125" style="115"/>
    <col min="5889" max="5889" width="31.5703125" style="115" bestFit="1" customWidth="1"/>
    <col min="5890" max="5890" width="39" style="115" customWidth="1"/>
    <col min="5891" max="5891" width="14.42578125" style="115" customWidth="1"/>
    <col min="5892" max="5892" width="10.85546875" style="115" bestFit="1" customWidth="1"/>
    <col min="5893" max="5893" width="22.28515625" style="115" customWidth="1"/>
    <col min="5894" max="5894" width="25.28515625" style="115" customWidth="1"/>
    <col min="5895" max="5895" width="20" style="115" customWidth="1"/>
    <col min="5896" max="5896" width="26.7109375" style="115" customWidth="1"/>
    <col min="5897" max="6144" width="11.42578125" style="115"/>
    <col min="6145" max="6145" width="31.5703125" style="115" bestFit="1" customWidth="1"/>
    <col min="6146" max="6146" width="39" style="115" customWidth="1"/>
    <col min="6147" max="6147" width="14.42578125" style="115" customWidth="1"/>
    <col min="6148" max="6148" width="10.85546875" style="115" bestFit="1" customWidth="1"/>
    <col min="6149" max="6149" width="22.28515625" style="115" customWidth="1"/>
    <col min="6150" max="6150" width="25.28515625" style="115" customWidth="1"/>
    <col min="6151" max="6151" width="20" style="115" customWidth="1"/>
    <col min="6152" max="6152" width="26.7109375" style="115" customWidth="1"/>
    <col min="6153" max="6400" width="11.42578125" style="115"/>
    <col min="6401" max="6401" width="31.5703125" style="115" bestFit="1" customWidth="1"/>
    <col min="6402" max="6402" width="39" style="115" customWidth="1"/>
    <col min="6403" max="6403" width="14.42578125" style="115" customWidth="1"/>
    <col min="6404" max="6404" width="10.85546875" style="115" bestFit="1" customWidth="1"/>
    <col min="6405" max="6405" width="22.28515625" style="115" customWidth="1"/>
    <col min="6406" max="6406" width="25.28515625" style="115" customWidth="1"/>
    <col min="6407" max="6407" width="20" style="115" customWidth="1"/>
    <col min="6408" max="6408" width="26.7109375" style="115" customWidth="1"/>
    <col min="6409" max="6656" width="11.42578125" style="115"/>
    <col min="6657" max="6657" width="31.5703125" style="115" bestFit="1" customWidth="1"/>
    <col min="6658" max="6658" width="39" style="115" customWidth="1"/>
    <col min="6659" max="6659" width="14.42578125" style="115" customWidth="1"/>
    <col min="6660" max="6660" width="10.85546875" style="115" bestFit="1" customWidth="1"/>
    <col min="6661" max="6661" width="22.28515625" style="115" customWidth="1"/>
    <col min="6662" max="6662" width="25.28515625" style="115" customWidth="1"/>
    <col min="6663" max="6663" width="20" style="115" customWidth="1"/>
    <col min="6664" max="6664" width="26.7109375" style="115" customWidth="1"/>
    <col min="6665" max="6912" width="11.42578125" style="115"/>
    <col min="6913" max="6913" width="31.5703125" style="115" bestFit="1" customWidth="1"/>
    <col min="6914" max="6914" width="39" style="115" customWidth="1"/>
    <col min="6915" max="6915" width="14.42578125" style="115" customWidth="1"/>
    <col min="6916" max="6916" width="10.85546875" style="115" bestFit="1" customWidth="1"/>
    <col min="6917" max="6917" width="22.28515625" style="115" customWidth="1"/>
    <col min="6918" max="6918" width="25.28515625" style="115" customWidth="1"/>
    <col min="6919" max="6919" width="20" style="115" customWidth="1"/>
    <col min="6920" max="6920" width="26.7109375" style="115" customWidth="1"/>
    <col min="6921" max="7168" width="11.42578125" style="115"/>
    <col min="7169" max="7169" width="31.5703125" style="115" bestFit="1" customWidth="1"/>
    <col min="7170" max="7170" width="39" style="115" customWidth="1"/>
    <col min="7171" max="7171" width="14.42578125" style="115" customWidth="1"/>
    <col min="7172" max="7172" width="10.85546875" style="115" bestFit="1" customWidth="1"/>
    <col min="7173" max="7173" width="22.28515625" style="115" customWidth="1"/>
    <col min="7174" max="7174" width="25.28515625" style="115" customWidth="1"/>
    <col min="7175" max="7175" width="20" style="115" customWidth="1"/>
    <col min="7176" max="7176" width="26.7109375" style="115" customWidth="1"/>
    <col min="7177" max="7424" width="11.42578125" style="115"/>
    <col min="7425" max="7425" width="31.5703125" style="115" bestFit="1" customWidth="1"/>
    <col min="7426" max="7426" width="39" style="115" customWidth="1"/>
    <col min="7427" max="7427" width="14.42578125" style="115" customWidth="1"/>
    <col min="7428" max="7428" width="10.85546875" style="115" bestFit="1" customWidth="1"/>
    <col min="7429" max="7429" width="22.28515625" style="115" customWidth="1"/>
    <col min="7430" max="7430" width="25.28515625" style="115" customWidth="1"/>
    <col min="7431" max="7431" width="20" style="115" customWidth="1"/>
    <col min="7432" max="7432" width="26.7109375" style="115" customWidth="1"/>
    <col min="7433" max="7680" width="11.42578125" style="115"/>
    <col min="7681" max="7681" width="31.5703125" style="115" bestFit="1" customWidth="1"/>
    <col min="7682" max="7682" width="39" style="115" customWidth="1"/>
    <col min="7683" max="7683" width="14.42578125" style="115" customWidth="1"/>
    <col min="7684" max="7684" width="10.85546875" style="115" bestFit="1" customWidth="1"/>
    <col min="7685" max="7685" width="22.28515625" style="115" customWidth="1"/>
    <col min="7686" max="7686" width="25.28515625" style="115" customWidth="1"/>
    <col min="7687" max="7687" width="20" style="115" customWidth="1"/>
    <col min="7688" max="7688" width="26.7109375" style="115" customWidth="1"/>
    <col min="7689" max="7936" width="11.42578125" style="115"/>
    <col min="7937" max="7937" width="31.5703125" style="115" bestFit="1" customWidth="1"/>
    <col min="7938" max="7938" width="39" style="115" customWidth="1"/>
    <col min="7939" max="7939" width="14.42578125" style="115" customWidth="1"/>
    <col min="7940" max="7940" width="10.85546875" style="115" bestFit="1" customWidth="1"/>
    <col min="7941" max="7941" width="22.28515625" style="115" customWidth="1"/>
    <col min="7942" max="7942" width="25.28515625" style="115" customWidth="1"/>
    <col min="7943" max="7943" width="20" style="115" customWidth="1"/>
    <col min="7944" max="7944" width="26.7109375" style="115" customWidth="1"/>
    <col min="7945" max="8192" width="11.42578125" style="115"/>
    <col min="8193" max="8193" width="31.5703125" style="115" bestFit="1" customWidth="1"/>
    <col min="8194" max="8194" width="39" style="115" customWidth="1"/>
    <col min="8195" max="8195" width="14.42578125" style="115" customWidth="1"/>
    <col min="8196" max="8196" width="10.85546875" style="115" bestFit="1" customWidth="1"/>
    <col min="8197" max="8197" width="22.28515625" style="115" customWidth="1"/>
    <col min="8198" max="8198" width="25.28515625" style="115" customWidth="1"/>
    <col min="8199" max="8199" width="20" style="115" customWidth="1"/>
    <col min="8200" max="8200" width="26.7109375" style="115" customWidth="1"/>
    <col min="8201" max="8448" width="11.42578125" style="115"/>
    <col min="8449" max="8449" width="31.5703125" style="115" bestFit="1" customWidth="1"/>
    <col min="8450" max="8450" width="39" style="115" customWidth="1"/>
    <col min="8451" max="8451" width="14.42578125" style="115" customWidth="1"/>
    <col min="8452" max="8452" width="10.85546875" style="115" bestFit="1" customWidth="1"/>
    <col min="8453" max="8453" width="22.28515625" style="115" customWidth="1"/>
    <col min="8454" max="8454" width="25.28515625" style="115" customWidth="1"/>
    <col min="8455" max="8455" width="20" style="115" customWidth="1"/>
    <col min="8456" max="8456" width="26.7109375" style="115" customWidth="1"/>
    <col min="8457" max="8704" width="11.42578125" style="115"/>
    <col min="8705" max="8705" width="31.5703125" style="115" bestFit="1" customWidth="1"/>
    <col min="8706" max="8706" width="39" style="115" customWidth="1"/>
    <col min="8707" max="8707" width="14.42578125" style="115" customWidth="1"/>
    <col min="8708" max="8708" width="10.85546875" style="115" bestFit="1" customWidth="1"/>
    <col min="8709" max="8709" width="22.28515625" style="115" customWidth="1"/>
    <col min="8710" max="8710" width="25.28515625" style="115" customWidth="1"/>
    <col min="8711" max="8711" width="20" style="115" customWidth="1"/>
    <col min="8712" max="8712" width="26.7109375" style="115" customWidth="1"/>
    <col min="8713" max="8960" width="11.42578125" style="115"/>
    <col min="8961" max="8961" width="31.5703125" style="115" bestFit="1" customWidth="1"/>
    <col min="8962" max="8962" width="39" style="115" customWidth="1"/>
    <col min="8963" max="8963" width="14.42578125" style="115" customWidth="1"/>
    <col min="8964" max="8964" width="10.85546875" style="115" bestFit="1" customWidth="1"/>
    <col min="8965" max="8965" width="22.28515625" style="115" customWidth="1"/>
    <col min="8966" max="8966" width="25.28515625" style="115" customWidth="1"/>
    <col min="8967" max="8967" width="20" style="115" customWidth="1"/>
    <col min="8968" max="8968" width="26.7109375" style="115" customWidth="1"/>
    <col min="8969" max="9216" width="11.42578125" style="115"/>
    <col min="9217" max="9217" width="31.5703125" style="115" bestFit="1" customWidth="1"/>
    <col min="9218" max="9218" width="39" style="115" customWidth="1"/>
    <col min="9219" max="9219" width="14.42578125" style="115" customWidth="1"/>
    <col min="9220" max="9220" width="10.85546875" style="115" bestFit="1" customWidth="1"/>
    <col min="9221" max="9221" width="22.28515625" style="115" customWidth="1"/>
    <col min="9222" max="9222" width="25.28515625" style="115" customWidth="1"/>
    <col min="9223" max="9223" width="20" style="115" customWidth="1"/>
    <col min="9224" max="9224" width="26.7109375" style="115" customWidth="1"/>
    <col min="9225" max="9472" width="11.42578125" style="115"/>
    <col min="9473" max="9473" width="31.5703125" style="115" bestFit="1" customWidth="1"/>
    <col min="9474" max="9474" width="39" style="115" customWidth="1"/>
    <col min="9475" max="9475" width="14.42578125" style="115" customWidth="1"/>
    <col min="9476" max="9476" width="10.85546875" style="115" bestFit="1" customWidth="1"/>
    <col min="9477" max="9477" width="22.28515625" style="115" customWidth="1"/>
    <col min="9478" max="9478" width="25.28515625" style="115" customWidth="1"/>
    <col min="9479" max="9479" width="20" style="115" customWidth="1"/>
    <col min="9480" max="9480" width="26.7109375" style="115" customWidth="1"/>
    <col min="9481" max="9728" width="11.42578125" style="115"/>
    <col min="9729" max="9729" width="31.5703125" style="115" bestFit="1" customWidth="1"/>
    <col min="9730" max="9730" width="39" style="115" customWidth="1"/>
    <col min="9731" max="9731" width="14.42578125" style="115" customWidth="1"/>
    <col min="9732" max="9732" width="10.85546875" style="115" bestFit="1" customWidth="1"/>
    <col min="9733" max="9733" width="22.28515625" style="115" customWidth="1"/>
    <col min="9734" max="9734" width="25.28515625" style="115" customWidth="1"/>
    <col min="9735" max="9735" width="20" style="115" customWidth="1"/>
    <col min="9736" max="9736" width="26.7109375" style="115" customWidth="1"/>
    <col min="9737" max="9984" width="11.42578125" style="115"/>
    <col min="9985" max="9985" width="31.5703125" style="115" bestFit="1" customWidth="1"/>
    <col min="9986" max="9986" width="39" style="115" customWidth="1"/>
    <col min="9987" max="9987" width="14.42578125" style="115" customWidth="1"/>
    <col min="9988" max="9988" width="10.85546875" style="115" bestFit="1" customWidth="1"/>
    <col min="9989" max="9989" width="22.28515625" style="115" customWidth="1"/>
    <col min="9990" max="9990" width="25.28515625" style="115" customWidth="1"/>
    <col min="9991" max="9991" width="20" style="115" customWidth="1"/>
    <col min="9992" max="9992" width="26.7109375" style="115" customWidth="1"/>
    <col min="9993" max="10240" width="11.42578125" style="115"/>
    <col min="10241" max="10241" width="31.5703125" style="115" bestFit="1" customWidth="1"/>
    <col min="10242" max="10242" width="39" style="115" customWidth="1"/>
    <col min="10243" max="10243" width="14.42578125" style="115" customWidth="1"/>
    <col min="10244" max="10244" width="10.85546875" style="115" bestFit="1" customWidth="1"/>
    <col min="10245" max="10245" width="22.28515625" style="115" customWidth="1"/>
    <col min="10246" max="10246" width="25.28515625" style="115" customWidth="1"/>
    <col min="10247" max="10247" width="20" style="115" customWidth="1"/>
    <col min="10248" max="10248" width="26.7109375" style="115" customWidth="1"/>
    <col min="10249" max="10496" width="11.42578125" style="115"/>
    <col min="10497" max="10497" width="31.5703125" style="115" bestFit="1" customWidth="1"/>
    <col min="10498" max="10498" width="39" style="115" customWidth="1"/>
    <col min="10499" max="10499" width="14.42578125" style="115" customWidth="1"/>
    <col min="10500" max="10500" width="10.85546875" style="115" bestFit="1" customWidth="1"/>
    <col min="10501" max="10501" width="22.28515625" style="115" customWidth="1"/>
    <col min="10502" max="10502" width="25.28515625" style="115" customWidth="1"/>
    <col min="10503" max="10503" width="20" style="115" customWidth="1"/>
    <col min="10504" max="10504" width="26.7109375" style="115" customWidth="1"/>
    <col min="10505" max="10752" width="11.42578125" style="115"/>
    <col min="10753" max="10753" width="31.5703125" style="115" bestFit="1" customWidth="1"/>
    <col min="10754" max="10754" width="39" style="115" customWidth="1"/>
    <col min="10755" max="10755" width="14.42578125" style="115" customWidth="1"/>
    <col min="10756" max="10756" width="10.85546875" style="115" bestFit="1" customWidth="1"/>
    <col min="10757" max="10757" width="22.28515625" style="115" customWidth="1"/>
    <col min="10758" max="10758" width="25.28515625" style="115" customWidth="1"/>
    <col min="10759" max="10759" width="20" style="115" customWidth="1"/>
    <col min="10760" max="10760" width="26.7109375" style="115" customWidth="1"/>
    <col min="10761" max="11008" width="11.42578125" style="115"/>
    <col min="11009" max="11009" width="31.5703125" style="115" bestFit="1" customWidth="1"/>
    <col min="11010" max="11010" width="39" style="115" customWidth="1"/>
    <col min="11011" max="11011" width="14.42578125" style="115" customWidth="1"/>
    <col min="11012" max="11012" width="10.85546875" style="115" bestFit="1" customWidth="1"/>
    <col min="11013" max="11013" width="22.28515625" style="115" customWidth="1"/>
    <col min="11014" max="11014" width="25.28515625" style="115" customWidth="1"/>
    <col min="11015" max="11015" width="20" style="115" customWidth="1"/>
    <col min="11016" max="11016" width="26.7109375" style="115" customWidth="1"/>
    <col min="11017" max="11264" width="11.42578125" style="115"/>
    <col min="11265" max="11265" width="31.5703125" style="115" bestFit="1" customWidth="1"/>
    <col min="11266" max="11266" width="39" style="115" customWidth="1"/>
    <col min="11267" max="11267" width="14.42578125" style="115" customWidth="1"/>
    <col min="11268" max="11268" width="10.85546875" style="115" bestFit="1" customWidth="1"/>
    <col min="11269" max="11269" width="22.28515625" style="115" customWidth="1"/>
    <col min="11270" max="11270" width="25.28515625" style="115" customWidth="1"/>
    <col min="11271" max="11271" width="20" style="115" customWidth="1"/>
    <col min="11272" max="11272" width="26.7109375" style="115" customWidth="1"/>
    <col min="11273" max="11520" width="11.42578125" style="115"/>
    <col min="11521" max="11521" width="31.5703125" style="115" bestFit="1" customWidth="1"/>
    <col min="11522" max="11522" width="39" style="115" customWidth="1"/>
    <col min="11523" max="11523" width="14.42578125" style="115" customWidth="1"/>
    <col min="11524" max="11524" width="10.85546875" style="115" bestFit="1" customWidth="1"/>
    <col min="11525" max="11525" width="22.28515625" style="115" customWidth="1"/>
    <col min="11526" max="11526" width="25.28515625" style="115" customWidth="1"/>
    <col min="11527" max="11527" width="20" style="115" customWidth="1"/>
    <col min="11528" max="11528" width="26.7109375" style="115" customWidth="1"/>
    <col min="11529" max="11776" width="11.42578125" style="115"/>
    <col min="11777" max="11777" width="31.5703125" style="115" bestFit="1" customWidth="1"/>
    <col min="11778" max="11778" width="39" style="115" customWidth="1"/>
    <col min="11779" max="11779" width="14.42578125" style="115" customWidth="1"/>
    <col min="11780" max="11780" width="10.85546875" style="115" bestFit="1" customWidth="1"/>
    <col min="11781" max="11781" width="22.28515625" style="115" customWidth="1"/>
    <col min="11782" max="11782" width="25.28515625" style="115" customWidth="1"/>
    <col min="11783" max="11783" width="20" style="115" customWidth="1"/>
    <col min="11784" max="11784" width="26.7109375" style="115" customWidth="1"/>
    <col min="11785" max="12032" width="11.42578125" style="115"/>
    <col min="12033" max="12033" width="31.5703125" style="115" bestFit="1" customWidth="1"/>
    <col min="12034" max="12034" width="39" style="115" customWidth="1"/>
    <col min="12035" max="12035" width="14.42578125" style="115" customWidth="1"/>
    <col min="12036" max="12036" width="10.85546875" style="115" bestFit="1" customWidth="1"/>
    <col min="12037" max="12037" width="22.28515625" style="115" customWidth="1"/>
    <col min="12038" max="12038" width="25.28515625" style="115" customWidth="1"/>
    <col min="12039" max="12039" width="20" style="115" customWidth="1"/>
    <col min="12040" max="12040" width="26.7109375" style="115" customWidth="1"/>
    <col min="12041" max="12288" width="11.42578125" style="115"/>
    <col min="12289" max="12289" width="31.5703125" style="115" bestFit="1" customWidth="1"/>
    <col min="12290" max="12290" width="39" style="115" customWidth="1"/>
    <col min="12291" max="12291" width="14.42578125" style="115" customWidth="1"/>
    <col min="12292" max="12292" width="10.85546875" style="115" bestFit="1" customWidth="1"/>
    <col min="12293" max="12293" width="22.28515625" style="115" customWidth="1"/>
    <col min="12294" max="12294" width="25.28515625" style="115" customWidth="1"/>
    <col min="12295" max="12295" width="20" style="115" customWidth="1"/>
    <col min="12296" max="12296" width="26.7109375" style="115" customWidth="1"/>
    <col min="12297" max="12544" width="11.42578125" style="115"/>
    <col min="12545" max="12545" width="31.5703125" style="115" bestFit="1" customWidth="1"/>
    <col min="12546" max="12546" width="39" style="115" customWidth="1"/>
    <col min="12547" max="12547" width="14.42578125" style="115" customWidth="1"/>
    <col min="12548" max="12548" width="10.85546875" style="115" bestFit="1" customWidth="1"/>
    <col min="12549" max="12549" width="22.28515625" style="115" customWidth="1"/>
    <col min="12550" max="12550" width="25.28515625" style="115" customWidth="1"/>
    <col min="12551" max="12551" width="20" style="115" customWidth="1"/>
    <col min="12552" max="12552" width="26.7109375" style="115" customWidth="1"/>
    <col min="12553" max="12800" width="11.42578125" style="115"/>
    <col min="12801" max="12801" width="31.5703125" style="115" bestFit="1" customWidth="1"/>
    <col min="12802" max="12802" width="39" style="115" customWidth="1"/>
    <col min="12803" max="12803" width="14.42578125" style="115" customWidth="1"/>
    <col min="12804" max="12804" width="10.85546875" style="115" bestFit="1" customWidth="1"/>
    <col min="12805" max="12805" width="22.28515625" style="115" customWidth="1"/>
    <col min="12806" max="12806" width="25.28515625" style="115" customWidth="1"/>
    <col min="12807" max="12807" width="20" style="115" customWidth="1"/>
    <col min="12808" max="12808" width="26.7109375" style="115" customWidth="1"/>
    <col min="12809" max="13056" width="11.42578125" style="115"/>
    <col min="13057" max="13057" width="31.5703125" style="115" bestFit="1" customWidth="1"/>
    <col min="13058" max="13058" width="39" style="115" customWidth="1"/>
    <col min="13059" max="13059" width="14.42578125" style="115" customWidth="1"/>
    <col min="13060" max="13060" width="10.85546875" style="115" bestFit="1" customWidth="1"/>
    <col min="13061" max="13061" width="22.28515625" style="115" customWidth="1"/>
    <col min="13062" max="13062" width="25.28515625" style="115" customWidth="1"/>
    <col min="13063" max="13063" width="20" style="115" customWidth="1"/>
    <col min="13064" max="13064" width="26.7109375" style="115" customWidth="1"/>
    <col min="13065" max="13312" width="11.42578125" style="115"/>
    <col min="13313" max="13313" width="31.5703125" style="115" bestFit="1" customWidth="1"/>
    <col min="13314" max="13314" width="39" style="115" customWidth="1"/>
    <col min="13315" max="13315" width="14.42578125" style="115" customWidth="1"/>
    <col min="13316" max="13316" width="10.85546875" style="115" bestFit="1" customWidth="1"/>
    <col min="13317" max="13317" width="22.28515625" style="115" customWidth="1"/>
    <col min="13318" max="13318" width="25.28515625" style="115" customWidth="1"/>
    <col min="13319" max="13319" width="20" style="115" customWidth="1"/>
    <col min="13320" max="13320" width="26.7109375" style="115" customWidth="1"/>
    <col min="13321" max="13568" width="11.42578125" style="115"/>
    <col min="13569" max="13569" width="31.5703125" style="115" bestFit="1" customWidth="1"/>
    <col min="13570" max="13570" width="39" style="115" customWidth="1"/>
    <col min="13571" max="13571" width="14.42578125" style="115" customWidth="1"/>
    <col min="13572" max="13572" width="10.85546875" style="115" bestFit="1" customWidth="1"/>
    <col min="13573" max="13573" width="22.28515625" style="115" customWidth="1"/>
    <col min="13574" max="13574" width="25.28515625" style="115" customWidth="1"/>
    <col min="13575" max="13575" width="20" style="115" customWidth="1"/>
    <col min="13576" max="13576" width="26.7109375" style="115" customWidth="1"/>
    <col min="13577" max="13824" width="11.42578125" style="115"/>
    <col min="13825" max="13825" width="31.5703125" style="115" bestFit="1" customWidth="1"/>
    <col min="13826" max="13826" width="39" style="115" customWidth="1"/>
    <col min="13827" max="13827" width="14.42578125" style="115" customWidth="1"/>
    <col min="13828" max="13828" width="10.85546875" style="115" bestFit="1" customWidth="1"/>
    <col min="13829" max="13829" width="22.28515625" style="115" customWidth="1"/>
    <col min="13830" max="13830" width="25.28515625" style="115" customWidth="1"/>
    <col min="13831" max="13831" width="20" style="115" customWidth="1"/>
    <col min="13832" max="13832" width="26.7109375" style="115" customWidth="1"/>
    <col min="13833" max="14080" width="11.42578125" style="115"/>
    <col min="14081" max="14081" width="31.5703125" style="115" bestFit="1" customWidth="1"/>
    <col min="14082" max="14082" width="39" style="115" customWidth="1"/>
    <col min="14083" max="14083" width="14.42578125" style="115" customWidth="1"/>
    <col min="14084" max="14084" width="10.85546875" style="115" bestFit="1" customWidth="1"/>
    <col min="14085" max="14085" width="22.28515625" style="115" customWidth="1"/>
    <col min="14086" max="14086" width="25.28515625" style="115" customWidth="1"/>
    <col min="14087" max="14087" width="20" style="115" customWidth="1"/>
    <col min="14088" max="14088" width="26.7109375" style="115" customWidth="1"/>
    <col min="14089" max="14336" width="11.42578125" style="115"/>
    <col min="14337" max="14337" width="31.5703125" style="115" bestFit="1" customWidth="1"/>
    <col min="14338" max="14338" width="39" style="115" customWidth="1"/>
    <col min="14339" max="14339" width="14.42578125" style="115" customWidth="1"/>
    <col min="14340" max="14340" width="10.85546875" style="115" bestFit="1" customWidth="1"/>
    <col min="14341" max="14341" width="22.28515625" style="115" customWidth="1"/>
    <col min="14342" max="14342" width="25.28515625" style="115" customWidth="1"/>
    <col min="14343" max="14343" width="20" style="115" customWidth="1"/>
    <col min="14344" max="14344" width="26.7109375" style="115" customWidth="1"/>
    <col min="14345" max="14592" width="11.42578125" style="115"/>
    <col min="14593" max="14593" width="31.5703125" style="115" bestFit="1" customWidth="1"/>
    <col min="14594" max="14594" width="39" style="115" customWidth="1"/>
    <col min="14595" max="14595" width="14.42578125" style="115" customWidth="1"/>
    <col min="14596" max="14596" width="10.85546875" style="115" bestFit="1" customWidth="1"/>
    <col min="14597" max="14597" width="22.28515625" style="115" customWidth="1"/>
    <col min="14598" max="14598" width="25.28515625" style="115" customWidth="1"/>
    <col min="14599" max="14599" width="20" style="115" customWidth="1"/>
    <col min="14600" max="14600" width="26.7109375" style="115" customWidth="1"/>
    <col min="14601" max="14848" width="11.42578125" style="115"/>
    <col min="14849" max="14849" width="31.5703125" style="115" bestFit="1" customWidth="1"/>
    <col min="14850" max="14850" width="39" style="115" customWidth="1"/>
    <col min="14851" max="14851" width="14.42578125" style="115" customWidth="1"/>
    <col min="14852" max="14852" width="10.85546875" style="115" bestFit="1" customWidth="1"/>
    <col min="14853" max="14853" width="22.28515625" style="115" customWidth="1"/>
    <col min="14854" max="14854" width="25.28515625" style="115" customWidth="1"/>
    <col min="14855" max="14855" width="20" style="115" customWidth="1"/>
    <col min="14856" max="14856" width="26.7109375" style="115" customWidth="1"/>
    <col min="14857" max="15104" width="11.42578125" style="115"/>
    <col min="15105" max="15105" width="31.5703125" style="115" bestFit="1" customWidth="1"/>
    <col min="15106" max="15106" width="39" style="115" customWidth="1"/>
    <col min="15107" max="15107" width="14.42578125" style="115" customWidth="1"/>
    <col min="15108" max="15108" width="10.85546875" style="115" bestFit="1" customWidth="1"/>
    <col min="15109" max="15109" width="22.28515625" style="115" customWidth="1"/>
    <col min="15110" max="15110" width="25.28515625" style="115" customWidth="1"/>
    <col min="15111" max="15111" width="20" style="115" customWidth="1"/>
    <col min="15112" max="15112" width="26.7109375" style="115" customWidth="1"/>
    <col min="15113" max="15360" width="11.42578125" style="115"/>
    <col min="15361" max="15361" width="31.5703125" style="115" bestFit="1" customWidth="1"/>
    <col min="15362" max="15362" width="39" style="115" customWidth="1"/>
    <col min="15363" max="15363" width="14.42578125" style="115" customWidth="1"/>
    <col min="15364" max="15364" width="10.85546875" style="115" bestFit="1" customWidth="1"/>
    <col min="15365" max="15365" width="22.28515625" style="115" customWidth="1"/>
    <col min="15366" max="15366" width="25.28515625" style="115" customWidth="1"/>
    <col min="15367" max="15367" width="20" style="115" customWidth="1"/>
    <col min="15368" max="15368" width="26.7109375" style="115" customWidth="1"/>
    <col min="15369" max="15616" width="11.42578125" style="115"/>
    <col min="15617" max="15617" width="31.5703125" style="115" bestFit="1" customWidth="1"/>
    <col min="15618" max="15618" width="39" style="115" customWidth="1"/>
    <col min="15619" max="15619" width="14.42578125" style="115" customWidth="1"/>
    <col min="15620" max="15620" width="10.85546875" style="115" bestFit="1" customWidth="1"/>
    <col min="15621" max="15621" width="22.28515625" style="115" customWidth="1"/>
    <col min="15622" max="15622" width="25.28515625" style="115" customWidth="1"/>
    <col min="15623" max="15623" width="20" style="115" customWidth="1"/>
    <col min="15624" max="15624" width="26.7109375" style="115" customWidth="1"/>
    <col min="15625" max="15872" width="11.42578125" style="115"/>
    <col min="15873" max="15873" width="31.5703125" style="115" bestFit="1" customWidth="1"/>
    <col min="15874" max="15874" width="39" style="115" customWidth="1"/>
    <col min="15875" max="15875" width="14.42578125" style="115" customWidth="1"/>
    <col min="15876" max="15876" width="10.85546875" style="115" bestFit="1" customWidth="1"/>
    <col min="15877" max="15877" width="22.28515625" style="115" customWidth="1"/>
    <col min="15878" max="15878" width="25.28515625" style="115" customWidth="1"/>
    <col min="15879" max="15879" width="20" style="115" customWidth="1"/>
    <col min="15880" max="15880" width="26.7109375" style="115" customWidth="1"/>
    <col min="15881" max="16128" width="11.42578125" style="115"/>
    <col min="16129" max="16129" width="31.5703125" style="115" bestFit="1" customWidth="1"/>
    <col min="16130" max="16130" width="39" style="115" customWidth="1"/>
    <col min="16131" max="16131" width="14.42578125" style="115" customWidth="1"/>
    <col min="16132" max="16132" width="10.85546875" style="115" bestFit="1" customWidth="1"/>
    <col min="16133" max="16133" width="22.28515625" style="115" customWidth="1"/>
    <col min="16134" max="16134" width="25.28515625" style="115" customWidth="1"/>
    <col min="16135" max="16135" width="20" style="115" customWidth="1"/>
    <col min="16136" max="16136" width="26.7109375" style="115" customWidth="1"/>
    <col min="16137" max="16384" width="11.42578125" style="115"/>
  </cols>
  <sheetData>
    <row r="1" spans="1:8" s="125" customFormat="1" ht="64.5" customHeight="1" thickTop="1" thickBot="1" x14ac:dyDescent="0.3">
      <c r="A1" s="203" t="s">
        <v>0</v>
      </c>
      <c r="B1" s="203" t="s">
        <v>1</v>
      </c>
      <c r="C1" s="219" t="s">
        <v>187</v>
      </c>
      <c r="D1" s="207" t="s">
        <v>184</v>
      </c>
      <c r="E1" s="195" t="s">
        <v>320</v>
      </c>
      <c r="F1" s="196"/>
      <c r="G1" s="196"/>
      <c r="H1" s="323"/>
    </row>
    <row r="2" spans="1:8" s="125" customFormat="1" ht="15.75" customHeight="1" thickTop="1" x14ac:dyDescent="0.25">
      <c r="A2" s="204"/>
      <c r="B2" s="206"/>
      <c r="C2" s="222"/>
      <c r="D2" s="208"/>
      <c r="E2" s="320" t="s">
        <v>2</v>
      </c>
      <c r="F2" s="321"/>
      <c r="G2" s="322"/>
      <c r="H2" s="198" t="s">
        <v>3</v>
      </c>
    </row>
    <row r="3" spans="1:8" s="125" customFormat="1" ht="15" customHeight="1" x14ac:dyDescent="0.25">
      <c r="A3" s="204"/>
      <c r="B3" s="206"/>
      <c r="C3" s="222"/>
      <c r="D3" s="208"/>
      <c r="E3" s="210"/>
      <c r="F3" s="211"/>
      <c r="G3" s="317"/>
      <c r="H3" s="199"/>
    </row>
    <row r="4" spans="1:8" s="125" customFormat="1" ht="15" customHeight="1" x14ac:dyDescent="0.25">
      <c r="A4" s="204"/>
      <c r="B4" s="206"/>
      <c r="C4" s="222"/>
      <c r="D4" s="208"/>
      <c r="E4" s="210"/>
      <c r="F4" s="211"/>
      <c r="G4" s="317"/>
      <c r="H4" s="199"/>
    </row>
    <row r="5" spans="1:8" s="125" customFormat="1" ht="15" customHeight="1" x14ac:dyDescent="0.25">
      <c r="A5" s="204"/>
      <c r="B5" s="206"/>
      <c r="C5" s="222"/>
      <c r="D5" s="208"/>
      <c r="E5" s="210"/>
      <c r="F5" s="211"/>
      <c r="G5" s="317"/>
      <c r="H5" s="199"/>
    </row>
    <row r="6" spans="1:8" s="125" customFormat="1" ht="15" customHeight="1" x14ac:dyDescent="0.25">
      <c r="A6" s="204"/>
      <c r="B6" s="206"/>
      <c r="C6" s="222"/>
      <c r="D6" s="208"/>
      <c r="E6" s="210"/>
      <c r="F6" s="211"/>
      <c r="G6" s="317"/>
      <c r="H6" s="199"/>
    </row>
    <row r="7" spans="1:8" s="125" customFormat="1" ht="15" customHeight="1" x14ac:dyDescent="0.25">
      <c r="A7" s="204"/>
      <c r="B7" s="206"/>
      <c r="C7" s="222"/>
      <c r="D7" s="208"/>
      <c r="E7" s="210"/>
      <c r="F7" s="211"/>
      <c r="G7" s="317"/>
      <c r="H7" s="199"/>
    </row>
    <row r="8" spans="1:8" s="125" customFormat="1" ht="15" customHeight="1" x14ac:dyDescent="0.25">
      <c r="A8" s="204"/>
      <c r="B8" s="206"/>
      <c r="C8" s="222"/>
      <c r="D8" s="208"/>
      <c r="E8" s="210"/>
      <c r="F8" s="211"/>
      <c r="G8" s="317"/>
      <c r="H8" s="199"/>
    </row>
    <row r="9" spans="1:8" s="125" customFormat="1" ht="15.75" customHeight="1" thickBot="1" x14ac:dyDescent="0.3">
      <c r="A9" s="204"/>
      <c r="B9" s="206"/>
      <c r="C9" s="222"/>
      <c r="D9" s="208"/>
      <c r="E9" s="212"/>
      <c r="F9" s="213"/>
      <c r="G9" s="318"/>
      <c r="H9" s="200"/>
    </row>
    <row r="10" spans="1:8" s="125" customFormat="1" ht="36.75" customHeight="1" thickTop="1" thickBot="1" x14ac:dyDescent="0.3">
      <c r="A10" s="205"/>
      <c r="B10" s="205"/>
      <c r="C10" s="222"/>
      <c r="D10" s="209"/>
      <c r="E10" s="214" t="s">
        <v>388</v>
      </c>
      <c r="F10" s="215"/>
      <c r="G10" s="319"/>
      <c r="H10" s="201" t="s">
        <v>389</v>
      </c>
    </row>
    <row r="11" spans="1:8" s="125" customFormat="1" ht="15.75" thickBot="1" x14ac:dyDescent="0.3">
      <c r="A11" s="126"/>
      <c r="B11" s="126"/>
      <c r="C11" s="222"/>
      <c r="D11" s="126" t="s">
        <v>185</v>
      </c>
      <c r="E11" s="127" t="s">
        <v>392</v>
      </c>
      <c r="F11" s="127" t="s">
        <v>17</v>
      </c>
      <c r="G11" s="128" t="s">
        <v>20</v>
      </c>
      <c r="H11" s="202"/>
    </row>
    <row r="12" spans="1:8" ht="15.75" thickBot="1" x14ac:dyDescent="0.3">
      <c r="A12" s="1" t="s">
        <v>363</v>
      </c>
      <c r="B12" s="60" t="s">
        <v>364</v>
      </c>
      <c r="C12" s="163">
        <f>+D12/Metas!V40</f>
        <v>7.9067193161152893</v>
      </c>
      <c r="D12" s="119">
        <f t="shared" ref="D12:D17" si="0">+E12/H12</f>
        <v>0.22972972972972974</v>
      </c>
      <c r="E12" s="130">
        <f>IFERROR(VLOOKUP($B12,[1]NUM18!$H$3:$J$157,2,FALSE),0)</f>
        <v>102</v>
      </c>
      <c r="F12" s="130"/>
      <c r="G12" s="130"/>
      <c r="H12" s="116">
        <v>444</v>
      </c>
    </row>
    <row r="13" spans="1:8" ht="15.75" thickBot="1" x14ac:dyDescent="0.3">
      <c r="A13" s="1" t="s">
        <v>71</v>
      </c>
      <c r="B13" s="60" t="s">
        <v>365</v>
      </c>
      <c r="C13" s="163">
        <f>+D13/Metas!V41</f>
        <v>6.4097251001519551</v>
      </c>
      <c r="D13" s="119">
        <f t="shared" si="0"/>
        <v>0.1831578947368421</v>
      </c>
      <c r="E13" s="130">
        <f>IFERROR(VLOOKUP($B13,[1]NUM18!$H$3:$J$157,2,FALSE),0)</f>
        <v>174</v>
      </c>
      <c r="F13" s="130"/>
      <c r="G13" s="130"/>
      <c r="H13" s="116">
        <v>950</v>
      </c>
    </row>
    <row r="14" spans="1:8" ht="15.75" thickBot="1" x14ac:dyDescent="0.3">
      <c r="A14" s="1" t="s">
        <v>85</v>
      </c>
      <c r="B14" s="60" t="s">
        <v>366</v>
      </c>
      <c r="C14" s="163">
        <f>+D14/Metas!V42</f>
        <v>4.8572916419566079</v>
      </c>
      <c r="D14" s="119">
        <f t="shared" si="0"/>
        <v>7.3005093378607805E-2</v>
      </c>
      <c r="E14" s="130">
        <f>IFERROR(VLOOKUP($B14,[1]NUM18!$H$3:$J$157,2,FALSE),0)</f>
        <v>86</v>
      </c>
      <c r="F14" s="130"/>
      <c r="G14" s="130"/>
      <c r="H14" s="116">
        <v>1178</v>
      </c>
    </row>
    <row r="15" spans="1:8" ht="15.75" thickBot="1" x14ac:dyDescent="0.3">
      <c r="A15" s="1" t="s">
        <v>102</v>
      </c>
      <c r="B15" s="60" t="s">
        <v>367</v>
      </c>
      <c r="C15" s="163">
        <f>+D15/Metas!V43</f>
        <v>6.6650880931709162</v>
      </c>
      <c r="D15" s="119">
        <f t="shared" si="0"/>
        <v>0.19095477386934673</v>
      </c>
      <c r="E15" s="130">
        <f>IFERROR(VLOOKUP($B15,[1]NUM18!$H$3:$J$157,2,FALSE),0)</f>
        <v>152</v>
      </c>
      <c r="F15" s="130"/>
      <c r="G15" s="130"/>
      <c r="H15" s="116">
        <v>796</v>
      </c>
    </row>
    <row r="16" spans="1:8" ht="15.75" thickBot="1" x14ac:dyDescent="0.3">
      <c r="A16" s="1" t="s">
        <v>113</v>
      </c>
      <c r="B16" s="60" t="s">
        <v>368</v>
      </c>
      <c r="C16" s="163">
        <f>+D16/Metas!V44</f>
        <v>7.000560044803585</v>
      </c>
      <c r="D16" s="119">
        <f t="shared" si="0"/>
        <v>0.27155172413793105</v>
      </c>
      <c r="E16" s="130">
        <f>IFERROR(VLOOKUP($B16,[1]NUM18!$H$3:$J$157,2,FALSE),0)</f>
        <v>126</v>
      </c>
      <c r="F16" s="130"/>
      <c r="G16" s="130"/>
      <c r="H16" s="116">
        <v>464</v>
      </c>
    </row>
    <row r="17" spans="1:8" ht="15.75" thickBot="1" x14ac:dyDescent="0.3">
      <c r="A17" s="1" t="s">
        <v>143</v>
      </c>
      <c r="B17" s="60" t="s">
        <v>369</v>
      </c>
      <c r="C17" s="163">
        <f>+D17/Metas!V45</f>
        <v>23.204826603933618</v>
      </c>
      <c r="D17" s="119">
        <f t="shared" si="0"/>
        <v>0.66412213740458015</v>
      </c>
      <c r="E17" s="130">
        <f>IFERROR(VLOOKUP($B17,[1]NUM18!$H$3:$J$157,2,FALSE),0)</f>
        <v>87</v>
      </c>
      <c r="F17" s="130"/>
      <c r="G17" s="130"/>
      <c r="H17" s="116">
        <v>131</v>
      </c>
    </row>
    <row r="18" spans="1:8" ht="15.75" x14ac:dyDescent="0.25">
      <c r="A18"/>
      <c r="B18" s="120" t="s">
        <v>391</v>
      </c>
      <c r="C18" s="52"/>
      <c r="D18" s="121"/>
      <c r="E18" s="180">
        <f>SUM(E12:E17)</f>
        <v>727</v>
      </c>
      <c r="F18" s="122"/>
      <c r="G18" s="122"/>
      <c r="H18" s="176">
        <f>SUM(H12:H17)</f>
        <v>3963</v>
      </c>
    </row>
    <row r="19" spans="1:8" x14ac:dyDescent="0.25">
      <c r="C19" s="53"/>
      <c r="D19" s="123"/>
    </row>
  </sheetData>
  <mergeCells count="9">
    <mergeCell ref="A1:A10"/>
    <mergeCell ref="B1:B10"/>
    <mergeCell ref="C1:C11"/>
    <mergeCell ref="D1:D10"/>
    <mergeCell ref="H2:H9"/>
    <mergeCell ref="H10:H11"/>
    <mergeCell ref="E10:G10"/>
    <mergeCell ref="E2:G9"/>
    <mergeCell ref="E1:H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9"/>
  <sheetViews>
    <sheetView zoomScale="80" zoomScaleNormal="8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21.7109375" style="46" customWidth="1"/>
    <col min="5" max="10" width="11.140625" style="54" customWidth="1"/>
    <col min="11" max="11" width="23" style="54" customWidth="1"/>
    <col min="12" max="15" width="11.42578125" style="54"/>
    <col min="16" max="16384" width="11.42578125" style="46"/>
  </cols>
  <sheetData>
    <row r="1" spans="1:15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324" t="s">
        <v>304</v>
      </c>
      <c r="F1" s="325"/>
      <c r="G1" s="325"/>
      <c r="H1" s="325"/>
      <c r="I1" s="325"/>
      <c r="J1" s="325"/>
      <c r="K1" s="326"/>
      <c r="L1" s="104"/>
      <c r="M1" s="104"/>
      <c r="N1" s="104"/>
      <c r="O1" s="104"/>
    </row>
    <row r="2" spans="1:15" s="92" customFormat="1" ht="15" customHeight="1" thickTop="1" x14ac:dyDescent="0.2">
      <c r="A2" s="217"/>
      <c r="B2" s="220"/>
      <c r="C2" s="222"/>
      <c r="D2" s="238"/>
      <c r="E2" s="289" t="s">
        <v>2</v>
      </c>
      <c r="F2" s="290"/>
      <c r="G2" s="290"/>
      <c r="H2" s="290"/>
      <c r="I2" s="290"/>
      <c r="J2" s="291"/>
      <c r="K2" s="301" t="s">
        <v>3</v>
      </c>
      <c r="L2" s="104"/>
      <c r="M2" s="104"/>
      <c r="N2" s="104"/>
      <c r="O2" s="104"/>
    </row>
    <row r="3" spans="1:15" s="92" customFormat="1" ht="15" customHeight="1" x14ac:dyDescent="0.2">
      <c r="A3" s="217"/>
      <c r="B3" s="220"/>
      <c r="C3" s="222"/>
      <c r="D3" s="238"/>
      <c r="E3" s="292"/>
      <c r="F3" s="228"/>
      <c r="G3" s="228"/>
      <c r="H3" s="228"/>
      <c r="I3" s="228"/>
      <c r="J3" s="293"/>
      <c r="K3" s="302"/>
      <c r="L3" s="104"/>
      <c r="M3" s="104"/>
      <c r="N3" s="104"/>
      <c r="O3" s="104"/>
    </row>
    <row r="4" spans="1:15" s="92" customFormat="1" ht="15" customHeight="1" x14ac:dyDescent="0.2">
      <c r="A4" s="217"/>
      <c r="B4" s="220"/>
      <c r="C4" s="222"/>
      <c r="D4" s="238"/>
      <c r="E4" s="292"/>
      <c r="F4" s="228"/>
      <c r="G4" s="228"/>
      <c r="H4" s="228"/>
      <c r="I4" s="228"/>
      <c r="J4" s="293"/>
      <c r="K4" s="302"/>
      <c r="L4" s="104"/>
      <c r="M4" s="104"/>
      <c r="N4" s="104"/>
      <c r="O4" s="104"/>
    </row>
    <row r="5" spans="1:15" s="92" customFormat="1" ht="15" customHeight="1" x14ac:dyDescent="0.2">
      <c r="A5" s="217"/>
      <c r="B5" s="220"/>
      <c r="C5" s="222"/>
      <c r="D5" s="238"/>
      <c r="E5" s="292"/>
      <c r="F5" s="228"/>
      <c r="G5" s="228"/>
      <c r="H5" s="228"/>
      <c r="I5" s="228"/>
      <c r="J5" s="293"/>
      <c r="K5" s="302"/>
      <c r="L5" s="104"/>
      <c r="M5" s="104"/>
      <c r="N5" s="104"/>
      <c r="O5" s="104"/>
    </row>
    <row r="6" spans="1:15" s="92" customFormat="1" ht="15" customHeight="1" x14ac:dyDescent="0.2">
      <c r="A6" s="217"/>
      <c r="B6" s="220"/>
      <c r="C6" s="222"/>
      <c r="D6" s="238"/>
      <c r="E6" s="292"/>
      <c r="F6" s="228"/>
      <c r="G6" s="228"/>
      <c r="H6" s="228"/>
      <c r="I6" s="228"/>
      <c r="J6" s="293"/>
      <c r="K6" s="302"/>
      <c r="L6" s="104"/>
      <c r="M6" s="104"/>
      <c r="N6" s="104"/>
      <c r="O6" s="104"/>
    </row>
    <row r="7" spans="1:15" s="92" customFormat="1" ht="15" customHeight="1" x14ac:dyDescent="0.2">
      <c r="A7" s="217"/>
      <c r="B7" s="220"/>
      <c r="C7" s="222"/>
      <c r="D7" s="238"/>
      <c r="E7" s="292"/>
      <c r="F7" s="228"/>
      <c r="G7" s="228"/>
      <c r="H7" s="228"/>
      <c r="I7" s="228"/>
      <c r="J7" s="293"/>
      <c r="K7" s="302"/>
      <c r="L7" s="104"/>
      <c r="M7" s="104"/>
      <c r="N7" s="104"/>
      <c r="O7" s="104"/>
    </row>
    <row r="8" spans="1:15" s="92" customFormat="1" ht="15" customHeight="1" x14ac:dyDescent="0.2">
      <c r="A8" s="217"/>
      <c r="B8" s="220"/>
      <c r="C8" s="222"/>
      <c r="D8" s="238"/>
      <c r="E8" s="292"/>
      <c r="F8" s="228"/>
      <c r="G8" s="228"/>
      <c r="H8" s="228"/>
      <c r="I8" s="228"/>
      <c r="J8" s="293"/>
      <c r="K8" s="302"/>
      <c r="L8" s="104"/>
      <c r="M8" s="104"/>
      <c r="N8" s="104"/>
      <c r="O8" s="104"/>
    </row>
    <row r="9" spans="1:15" s="92" customFormat="1" ht="15.75" customHeight="1" thickBot="1" x14ac:dyDescent="0.25">
      <c r="A9" s="217"/>
      <c r="B9" s="220"/>
      <c r="C9" s="222"/>
      <c r="D9" s="238"/>
      <c r="E9" s="294"/>
      <c r="F9" s="295"/>
      <c r="G9" s="295"/>
      <c r="H9" s="295"/>
      <c r="I9" s="295"/>
      <c r="J9" s="296"/>
      <c r="K9" s="303"/>
      <c r="L9" s="104"/>
      <c r="M9" s="104"/>
      <c r="N9" s="104"/>
      <c r="O9" s="104"/>
    </row>
    <row r="10" spans="1:15" s="92" customFormat="1" ht="57.75" customHeight="1" thickTop="1" thickBot="1" x14ac:dyDescent="0.25">
      <c r="A10" s="218"/>
      <c r="B10" s="221"/>
      <c r="C10" s="222"/>
      <c r="D10" s="239"/>
      <c r="E10" s="286" t="s">
        <v>307</v>
      </c>
      <c r="F10" s="288"/>
      <c r="G10" s="286" t="s">
        <v>305</v>
      </c>
      <c r="H10" s="288"/>
      <c r="I10" s="286" t="s">
        <v>306</v>
      </c>
      <c r="J10" s="288"/>
      <c r="K10" s="327" t="s">
        <v>182</v>
      </c>
      <c r="L10" s="104"/>
      <c r="M10" s="104"/>
      <c r="N10" s="104"/>
      <c r="O10" s="104"/>
    </row>
    <row r="11" spans="1:15" s="92" customFormat="1" ht="15" thickBot="1" x14ac:dyDescent="0.25">
      <c r="A11" s="101"/>
      <c r="B11" s="101"/>
      <c r="C11" s="222"/>
      <c r="D11" s="95" t="s">
        <v>185</v>
      </c>
      <c r="E11" s="102" t="s">
        <v>17</v>
      </c>
      <c r="F11" s="103" t="s">
        <v>20</v>
      </c>
      <c r="G11" s="102" t="s">
        <v>17</v>
      </c>
      <c r="H11" s="103" t="s">
        <v>20</v>
      </c>
      <c r="I11" s="102" t="s">
        <v>17</v>
      </c>
      <c r="J11" s="103" t="s">
        <v>20</v>
      </c>
      <c r="K11" s="328"/>
      <c r="L11" s="104"/>
      <c r="M11" s="104"/>
      <c r="N11" s="104"/>
      <c r="O11" s="104"/>
    </row>
    <row r="12" spans="1:15" ht="15" thickBot="1" x14ac:dyDescent="0.25">
      <c r="A12" s="1" t="s">
        <v>363</v>
      </c>
      <c r="B12" s="60" t="s">
        <v>364</v>
      </c>
      <c r="C12" s="163"/>
      <c r="D12" s="10">
        <f t="shared" ref="D12:D17" si="0">+E12/K12</f>
        <v>0</v>
      </c>
      <c r="E12" s="84">
        <f t="shared" ref="E12:F17" si="1">+G12+I12</f>
        <v>0</v>
      </c>
      <c r="F12" s="84">
        <f t="shared" si="1"/>
        <v>0</v>
      </c>
      <c r="G12" s="114"/>
      <c r="H12" s="114"/>
      <c r="I12" s="114"/>
      <c r="J12" s="114"/>
      <c r="K12" s="7">
        <v>814</v>
      </c>
    </row>
    <row r="13" spans="1:15" ht="15" thickBot="1" x14ac:dyDescent="0.25">
      <c r="A13" s="1" t="s">
        <v>71</v>
      </c>
      <c r="B13" s="60" t="s">
        <v>365</v>
      </c>
      <c r="C13" s="163"/>
      <c r="D13" s="10">
        <f t="shared" si="0"/>
        <v>0</v>
      </c>
      <c r="E13" s="84">
        <f t="shared" si="1"/>
        <v>0</v>
      </c>
      <c r="F13" s="84">
        <f t="shared" si="1"/>
        <v>0</v>
      </c>
      <c r="G13" s="114"/>
      <c r="H13" s="114"/>
      <c r="I13" s="114"/>
      <c r="J13" s="114"/>
      <c r="K13" s="7">
        <v>1252</v>
      </c>
    </row>
    <row r="14" spans="1:15" ht="24" customHeight="1" thickBot="1" x14ac:dyDescent="0.25">
      <c r="A14" s="1" t="s">
        <v>85</v>
      </c>
      <c r="B14" s="60" t="s">
        <v>366</v>
      </c>
      <c r="C14" s="163"/>
      <c r="D14" s="10">
        <f t="shared" si="0"/>
        <v>0</v>
      </c>
      <c r="E14" s="84">
        <f t="shared" si="1"/>
        <v>0</v>
      </c>
      <c r="F14" s="84">
        <f t="shared" si="1"/>
        <v>0</v>
      </c>
      <c r="G14" s="114"/>
      <c r="H14" s="114"/>
      <c r="I14" s="114"/>
      <c r="J14" s="114"/>
      <c r="K14" s="7">
        <v>1972</v>
      </c>
    </row>
    <row r="15" spans="1:15" ht="15" thickBot="1" x14ac:dyDescent="0.25">
      <c r="A15" s="1" t="s">
        <v>102</v>
      </c>
      <c r="B15" s="60" t="s">
        <v>367</v>
      </c>
      <c r="C15" s="163"/>
      <c r="D15" s="10">
        <f t="shared" si="0"/>
        <v>0</v>
      </c>
      <c r="E15" s="84">
        <f t="shared" si="1"/>
        <v>0</v>
      </c>
      <c r="F15" s="84">
        <f t="shared" si="1"/>
        <v>0</v>
      </c>
      <c r="G15" s="114"/>
      <c r="H15" s="114"/>
      <c r="I15" s="114"/>
      <c r="J15" s="114"/>
      <c r="K15" s="7">
        <v>1254</v>
      </c>
    </row>
    <row r="16" spans="1:15" ht="15" thickBot="1" x14ac:dyDescent="0.25">
      <c r="A16" s="1" t="s">
        <v>113</v>
      </c>
      <c r="B16" s="60" t="s">
        <v>368</v>
      </c>
      <c r="C16" s="163"/>
      <c r="D16" s="10">
        <f t="shared" si="0"/>
        <v>0</v>
      </c>
      <c r="E16" s="84">
        <f t="shared" si="1"/>
        <v>0</v>
      </c>
      <c r="F16" s="84">
        <f t="shared" si="1"/>
        <v>0</v>
      </c>
      <c r="G16" s="114"/>
      <c r="H16" s="114"/>
      <c r="I16" s="114"/>
      <c r="J16" s="114"/>
      <c r="K16" s="7">
        <v>1283</v>
      </c>
    </row>
    <row r="17" spans="1:11" ht="26.25" thickBot="1" x14ac:dyDescent="0.25">
      <c r="A17" s="1" t="s">
        <v>143</v>
      </c>
      <c r="B17" s="60" t="s">
        <v>369</v>
      </c>
      <c r="C17" s="163"/>
      <c r="D17" s="10">
        <f t="shared" si="0"/>
        <v>0</v>
      </c>
      <c r="E17" s="84">
        <f t="shared" si="1"/>
        <v>0</v>
      </c>
      <c r="F17" s="84">
        <f t="shared" si="1"/>
        <v>0</v>
      </c>
      <c r="G17" s="114"/>
      <c r="H17" s="114"/>
      <c r="I17" s="114"/>
      <c r="J17" s="114"/>
      <c r="K17" s="7">
        <v>541</v>
      </c>
    </row>
    <row r="18" spans="1:11" x14ac:dyDescent="0.2">
      <c r="B18" s="73" t="s">
        <v>391</v>
      </c>
      <c r="C18" s="52"/>
      <c r="D18" s="89"/>
      <c r="E18" s="164">
        <f>SUM(E12:E17)</f>
        <v>0</v>
      </c>
      <c r="F18" s="164">
        <f t="shared" ref="F18:K18" si="2">SUM(F12:F17)</f>
        <v>0</v>
      </c>
      <c r="G18" s="164">
        <f t="shared" si="2"/>
        <v>0</v>
      </c>
      <c r="H18" s="164">
        <f t="shared" si="2"/>
        <v>0</v>
      </c>
      <c r="I18" s="164">
        <f t="shared" si="2"/>
        <v>0</v>
      </c>
      <c r="J18" s="164">
        <f t="shared" si="2"/>
        <v>0</v>
      </c>
      <c r="K18" s="164">
        <f t="shared" si="2"/>
        <v>7116</v>
      </c>
    </row>
    <row r="19" spans="1:11" x14ac:dyDescent="0.2">
      <c r="C19" s="53"/>
      <c r="D19" s="57"/>
    </row>
  </sheetData>
  <mergeCells count="11">
    <mergeCell ref="A1:A10"/>
    <mergeCell ref="B1:B10"/>
    <mergeCell ref="D1:D10"/>
    <mergeCell ref="C1:C11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9"/>
  <sheetViews>
    <sheetView zoomScale="80" zoomScaleNormal="8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13.42578125" style="46" bestFit="1" customWidth="1"/>
    <col min="5" max="10" width="11.140625" style="54" customWidth="1"/>
    <col min="11" max="11" width="40" style="54" customWidth="1"/>
    <col min="12" max="16384" width="11.42578125" style="46"/>
  </cols>
  <sheetData>
    <row r="1" spans="1:11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324" t="s">
        <v>301</v>
      </c>
      <c r="F1" s="325"/>
      <c r="G1" s="325"/>
      <c r="H1" s="325"/>
      <c r="I1" s="325"/>
      <c r="J1" s="325"/>
      <c r="K1" s="326"/>
    </row>
    <row r="2" spans="1:11" s="92" customFormat="1" ht="15" customHeight="1" thickTop="1" x14ac:dyDescent="0.2">
      <c r="A2" s="217"/>
      <c r="B2" s="220"/>
      <c r="C2" s="222"/>
      <c r="D2" s="238"/>
      <c r="E2" s="289" t="s">
        <v>2</v>
      </c>
      <c r="F2" s="290"/>
      <c r="G2" s="290"/>
      <c r="H2" s="290"/>
      <c r="I2" s="290"/>
      <c r="J2" s="291"/>
      <c r="K2" s="301" t="s">
        <v>3</v>
      </c>
    </row>
    <row r="3" spans="1:11" s="92" customFormat="1" ht="15" customHeight="1" x14ac:dyDescent="0.2">
      <c r="A3" s="217"/>
      <c r="B3" s="220"/>
      <c r="C3" s="222"/>
      <c r="D3" s="238"/>
      <c r="E3" s="292"/>
      <c r="F3" s="228"/>
      <c r="G3" s="228"/>
      <c r="H3" s="228"/>
      <c r="I3" s="228"/>
      <c r="J3" s="293"/>
      <c r="K3" s="302"/>
    </row>
    <row r="4" spans="1:11" s="92" customFormat="1" ht="15" customHeight="1" x14ac:dyDescent="0.2">
      <c r="A4" s="217"/>
      <c r="B4" s="220"/>
      <c r="C4" s="222"/>
      <c r="D4" s="238"/>
      <c r="E4" s="292"/>
      <c r="F4" s="228"/>
      <c r="G4" s="228"/>
      <c r="H4" s="228"/>
      <c r="I4" s="228"/>
      <c r="J4" s="293"/>
      <c r="K4" s="302"/>
    </row>
    <row r="5" spans="1:11" s="92" customFormat="1" ht="15" customHeight="1" x14ac:dyDescent="0.2">
      <c r="A5" s="217"/>
      <c r="B5" s="220"/>
      <c r="C5" s="222"/>
      <c r="D5" s="238"/>
      <c r="E5" s="292"/>
      <c r="F5" s="228"/>
      <c r="G5" s="228"/>
      <c r="H5" s="228"/>
      <c r="I5" s="228"/>
      <c r="J5" s="293"/>
      <c r="K5" s="302"/>
    </row>
    <row r="6" spans="1:11" s="92" customFormat="1" ht="15" customHeight="1" x14ac:dyDescent="0.2">
      <c r="A6" s="217"/>
      <c r="B6" s="220"/>
      <c r="C6" s="222"/>
      <c r="D6" s="238"/>
      <c r="E6" s="292"/>
      <c r="F6" s="228"/>
      <c r="G6" s="228"/>
      <c r="H6" s="228"/>
      <c r="I6" s="228"/>
      <c r="J6" s="293"/>
      <c r="K6" s="302"/>
    </row>
    <row r="7" spans="1:11" s="92" customFormat="1" ht="15" customHeight="1" x14ac:dyDescent="0.2">
      <c r="A7" s="217"/>
      <c r="B7" s="220"/>
      <c r="C7" s="222"/>
      <c r="D7" s="238"/>
      <c r="E7" s="292"/>
      <c r="F7" s="228"/>
      <c r="G7" s="228"/>
      <c r="H7" s="228"/>
      <c r="I7" s="228"/>
      <c r="J7" s="293"/>
      <c r="K7" s="302"/>
    </row>
    <row r="8" spans="1:11" s="92" customFormat="1" ht="15" customHeight="1" x14ac:dyDescent="0.2">
      <c r="A8" s="217"/>
      <c r="B8" s="220"/>
      <c r="C8" s="222"/>
      <c r="D8" s="238"/>
      <c r="E8" s="292"/>
      <c r="F8" s="228"/>
      <c r="G8" s="228"/>
      <c r="H8" s="228"/>
      <c r="I8" s="228"/>
      <c r="J8" s="293"/>
      <c r="K8" s="302"/>
    </row>
    <row r="9" spans="1:11" s="92" customFormat="1" ht="15.75" customHeight="1" thickBot="1" x14ac:dyDescent="0.25">
      <c r="A9" s="217"/>
      <c r="B9" s="220"/>
      <c r="C9" s="222"/>
      <c r="D9" s="238"/>
      <c r="E9" s="294"/>
      <c r="F9" s="295"/>
      <c r="G9" s="295"/>
      <c r="H9" s="295"/>
      <c r="I9" s="295"/>
      <c r="J9" s="296"/>
      <c r="K9" s="303"/>
    </row>
    <row r="10" spans="1:11" s="92" customFormat="1" ht="57.75" customHeight="1" thickTop="1" thickBot="1" x14ac:dyDescent="0.25">
      <c r="A10" s="218"/>
      <c r="B10" s="221"/>
      <c r="C10" s="222"/>
      <c r="D10" s="239"/>
      <c r="E10" s="286" t="s">
        <v>300</v>
      </c>
      <c r="F10" s="288"/>
      <c r="G10" s="286" t="s">
        <v>303</v>
      </c>
      <c r="H10" s="288"/>
      <c r="I10" s="286" t="s">
        <v>302</v>
      </c>
      <c r="J10" s="288"/>
      <c r="K10" s="309" t="s">
        <v>183</v>
      </c>
    </row>
    <row r="11" spans="1:11" s="92" customFormat="1" ht="15" thickBot="1" x14ac:dyDescent="0.25">
      <c r="A11" s="101"/>
      <c r="B11" s="101"/>
      <c r="C11" s="222"/>
      <c r="D11" s="95" t="s">
        <v>185</v>
      </c>
      <c r="E11" s="102" t="s">
        <v>17</v>
      </c>
      <c r="F11" s="103" t="s">
        <v>20</v>
      </c>
      <c r="G11" s="102" t="s">
        <v>17</v>
      </c>
      <c r="H11" s="103" t="s">
        <v>20</v>
      </c>
      <c r="I11" s="102" t="s">
        <v>17</v>
      </c>
      <c r="J11" s="103" t="s">
        <v>20</v>
      </c>
      <c r="K11" s="305"/>
    </row>
    <row r="12" spans="1:11" ht="15" thickBot="1" x14ac:dyDescent="0.25">
      <c r="A12" s="1" t="s">
        <v>363</v>
      </c>
      <c r="B12" s="60" t="s">
        <v>364</v>
      </c>
      <c r="C12" s="163"/>
      <c r="D12" s="10">
        <f t="shared" ref="D12:D17" si="0">+E12/K12</f>
        <v>0</v>
      </c>
      <c r="E12" s="84"/>
      <c r="F12" s="84"/>
      <c r="G12" s="114"/>
      <c r="H12" s="114"/>
      <c r="I12" s="114"/>
      <c r="J12" s="114"/>
      <c r="K12" s="84">
        <v>1627</v>
      </c>
    </row>
    <row r="13" spans="1:11" ht="15" thickBot="1" x14ac:dyDescent="0.25">
      <c r="A13" s="1" t="s">
        <v>71</v>
      </c>
      <c r="B13" s="60" t="s">
        <v>365</v>
      </c>
      <c r="C13" s="163"/>
      <c r="D13" s="10">
        <f t="shared" si="0"/>
        <v>0</v>
      </c>
      <c r="E13" s="84"/>
      <c r="F13" s="84"/>
      <c r="G13" s="114"/>
      <c r="H13" s="114"/>
      <c r="I13" s="114"/>
      <c r="J13" s="114"/>
      <c r="K13" s="84">
        <v>2426</v>
      </c>
    </row>
    <row r="14" spans="1:11" ht="27" customHeight="1" thickBot="1" x14ac:dyDescent="0.25">
      <c r="A14" s="1" t="s">
        <v>85</v>
      </c>
      <c r="B14" s="60" t="s">
        <v>366</v>
      </c>
      <c r="C14" s="163"/>
      <c r="D14" s="10">
        <f t="shared" si="0"/>
        <v>0</v>
      </c>
      <c r="E14" s="84"/>
      <c r="F14" s="84"/>
      <c r="G14" s="114"/>
      <c r="H14" s="114"/>
      <c r="I14" s="114"/>
      <c r="J14" s="114"/>
      <c r="K14" s="84">
        <v>3938</v>
      </c>
    </row>
    <row r="15" spans="1:11" ht="15" thickBot="1" x14ac:dyDescent="0.25">
      <c r="A15" s="1" t="s">
        <v>102</v>
      </c>
      <c r="B15" s="60" t="s">
        <v>367</v>
      </c>
      <c r="C15" s="163"/>
      <c r="D15" s="10">
        <f t="shared" si="0"/>
        <v>0</v>
      </c>
      <c r="E15" s="84"/>
      <c r="F15" s="84"/>
      <c r="G15" s="114"/>
      <c r="H15" s="114"/>
      <c r="I15" s="114"/>
      <c r="J15" s="114"/>
      <c r="K15" s="84">
        <v>2338</v>
      </c>
    </row>
    <row r="16" spans="1:11" ht="15" thickBot="1" x14ac:dyDescent="0.25">
      <c r="A16" s="1" t="s">
        <v>113</v>
      </c>
      <c r="B16" s="60" t="s">
        <v>368</v>
      </c>
      <c r="C16" s="163"/>
      <c r="D16" s="10">
        <f t="shared" si="0"/>
        <v>0</v>
      </c>
      <c r="E16" s="84"/>
      <c r="F16" s="84"/>
      <c r="G16" s="114"/>
      <c r="H16" s="114"/>
      <c r="I16" s="114"/>
      <c r="J16" s="114"/>
      <c r="K16" s="84">
        <v>2420</v>
      </c>
    </row>
    <row r="17" spans="1:11" ht="26.25" thickBot="1" x14ac:dyDescent="0.25">
      <c r="A17" s="1" t="s">
        <v>143</v>
      </c>
      <c r="B17" s="60" t="s">
        <v>369</v>
      </c>
      <c r="C17" s="163"/>
      <c r="D17" s="10">
        <f t="shared" si="0"/>
        <v>0</v>
      </c>
      <c r="E17" s="84"/>
      <c r="F17" s="84"/>
      <c r="G17" s="114"/>
      <c r="H17" s="114"/>
      <c r="I17" s="114"/>
      <c r="J17" s="114"/>
      <c r="K17" s="84">
        <v>1123</v>
      </c>
    </row>
    <row r="18" spans="1:11" x14ac:dyDescent="0.2">
      <c r="B18" s="73" t="s">
        <v>391</v>
      </c>
      <c r="C18" s="52"/>
      <c r="D18" s="89"/>
      <c r="E18" s="164"/>
      <c r="F18" s="164"/>
      <c r="G18" s="164"/>
      <c r="H18" s="164"/>
      <c r="I18" s="164"/>
      <c r="J18" s="164"/>
      <c r="K18" s="164">
        <f t="shared" ref="K18" si="1">SUM(K12:K17)</f>
        <v>13872</v>
      </c>
    </row>
    <row r="19" spans="1:11" x14ac:dyDescent="0.2">
      <c r="C19" s="53"/>
      <c r="D19" s="57"/>
    </row>
  </sheetData>
  <mergeCells count="11">
    <mergeCell ref="D1:D10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9" sqref="B19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15" style="46" customWidth="1"/>
    <col min="5" max="5" width="12.42578125" style="54" bestFit="1" customWidth="1"/>
    <col min="6" max="8" width="10.7109375" style="54" customWidth="1"/>
    <col min="9" max="9" width="12.42578125" style="54" bestFit="1" customWidth="1"/>
    <col min="10" max="12" width="10.7109375" style="54" customWidth="1"/>
    <col min="13" max="16384" width="11.42578125" style="46"/>
  </cols>
  <sheetData>
    <row r="1" spans="1:12" ht="109.5" customHeight="1" thickTop="1" thickBot="1" x14ac:dyDescent="0.25">
      <c r="A1" s="354" t="s">
        <v>0</v>
      </c>
      <c r="B1" s="357" t="s">
        <v>1</v>
      </c>
      <c r="C1" s="357" t="s">
        <v>187</v>
      </c>
      <c r="D1" s="349" t="s">
        <v>184</v>
      </c>
      <c r="E1" s="329" t="s">
        <v>263</v>
      </c>
      <c r="F1" s="330"/>
      <c r="G1" s="330"/>
      <c r="H1" s="330"/>
      <c r="I1" s="330"/>
      <c r="J1" s="330"/>
      <c r="K1" s="330"/>
      <c r="L1" s="330"/>
    </row>
    <row r="2" spans="1:12" ht="15" customHeight="1" thickTop="1" x14ac:dyDescent="0.2">
      <c r="A2" s="355"/>
      <c r="B2" s="358"/>
      <c r="C2" s="360"/>
      <c r="D2" s="350"/>
      <c r="E2" s="331" t="s">
        <v>2</v>
      </c>
      <c r="F2" s="332"/>
      <c r="G2" s="332"/>
      <c r="H2" s="333"/>
      <c r="I2" s="340" t="s">
        <v>3</v>
      </c>
      <c r="J2" s="341"/>
      <c r="K2" s="341"/>
      <c r="L2" s="341"/>
    </row>
    <row r="3" spans="1:12" ht="15" customHeight="1" x14ac:dyDescent="0.2">
      <c r="A3" s="355"/>
      <c r="B3" s="358"/>
      <c r="C3" s="360"/>
      <c r="D3" s="350"/>
      <c r="E3" s="334"/>
      <c r="F3" s="335"/>
      <c r="G3" s="335"/>
      <c r="H3" s="336"/>
      <c r="I3" s="334"/>
      <c r="J3" s="335"/>
      <c r="K3" s="335"/>
      <c r="L3" s="335"/>
    </row>
    <row r="4" spans="1:12" ht="15" customHeight="1" x14ac:dyDescent="0.2">
      <c r="A4" s="355"/>
      <c r="B4" s="358"/>
      <c r="C4" s="360"/>
      <c r="D4" s="350"/>
      <c r="E4" s="334"/>
      <c r="F4" s="335"/>
      <c r="G4" s="335"/>
      <c r="H4" s="336"/>
      <c r="I4" s="334"/>
      <c r="J4" s="335"/>
      <c r="K4" s="335"/>
      <c r="L4" s="335"/>
    </row>
    <row r="5" spans="1:12" ht="15" customHeight="1" x14ac:dyDescent="0.2">
      <c r="A5" s="355"/>
      <c r="B5" s="358"/>
      <c r="C5" s="360"/>
      <c r="D5" s="350"/>
      <c r="E5" s="334"/>
      <c r="F5" s="335"/>
      <c r="G5" s="335"/>
      <c r="H5" s="336"/>
      <c r="I5" s="334"/>
      <c r="J5" s="335"/>
      <c r="K5" s="335"/>
      <c r="L5" s="335"/>
    </row>
    <row r="6" spans="1:12" ht="15" customHeight="1" x14ac:dyDescent="0.2">
      <c r="A6" s="355"/>
      <c r="B6" s="358"/>
      <c r="C6" s="360"/>
      <c r="D6" s="350"/>
      <c r="E6" s="334"/>
      <c r="F6" s="335"/>
      <c r="G6" s="335"/>
      <c r="H6" s="336"/>
      <c r="I6" s="334"/>
      <c r="J6" s="335"/>
      <c r="K6" s="335"/>
      <c r="L6" s="335"/>
    </row>
    <row r="7" spans="1:12" ht="15" customHeight="1" x14ac:dyDescent="0.2">
      <c r="A7" s="355"/>
      <c r="B7" s="358"/>
      <c r="C7" s="360"/>
      <c r="D7" s="350"/>
      <c r="E7" s="334"/>
      <c r="F7" s="335"/>
      <c r="G7" s="335"/>
      <c r="H7" s="336"/>
      <c r="I7" s="334"/>
      <c r="J7" s="335"/>
      <c r="K7" s="335"/>
      <c r="L7" s="335"/>
    </row>
    <row r="8" spans="1:12" ht="15" customHeight="1" x14ac:dyDescent="0.2">
      <c r="A8" s="355"/>
      <c r="B8" s="358"/>
      <c r="C8" s="360"/>
      <c r="D8" s="350"/>
      <c r="E8" s="334"/>
      <c r="F8" s="335"/>
      <c r="G8" s="335"/>
      <c r="H8" s="336"/>
      <c r="I8" s="334"/>
      <c r="J8" s="335"/>
      <c r="K8" s="335"/>
      <c r="L8" s="335"/>
    </row>
    <row r="9" spans="1:12" ht="15.75" customHeight="1" thickBot="1" x14ac:dyDescent="0.25">
      <c r="A9" s="355"/>
      <c r="B9" s="358"/>
      <c r="C9" s="360"/>
      <c r="D9" s="350"/>
      <c r="E9" s="337"/>
      <c r="F9" s="338"/>
      <c r="G9" s="338"/>
      <c r="H9" s="339"/>
      <c r="I9" s="342"/>
      <c r="J9" s="343"/>
      <c r="K9" s="343"/>
      <c r="L9" s="343"/>
    </row>
    <row r="10" spans="1:12" ht="57.75" customHeight="1" thickTop="1" thickBot="1" x14ac:dyDescent="0.25">
      <c r="A10" s="356"/>
      <c r="B10" s="359"/>
      <c r="C10" s="360"/>
      <c r="D10" s="351"/>
      <c r="E10" s="344" t="s">
        <v>265</v>
      </c>
      <c r="F10" s="345"/>
      <c r="G10" s="345"/>
      <c r="H10" s="346"/>
      <c r="I10" s="347" t="s">
        <v>264</v>
      </c>
      <c r="J10" s="348"/>
      <c r="K10" s="348"/>
      <c r="L10" s="348"/>
    </row>
    <row r="11" spans="1:12" ht="15" thickBot="1" x14ac:dyDescent="0.25">
      <c r="A11" s="74"/>
      <c r="B11" s="74"/>
      <c r="C11" s="359"/>
      <c r="D11" s="71" t="s">
        <v>185</v>
      </c>
      <c r="E11" s="72" t="s">
        <v>17</v>
      </c>
      <c r="F11" s="72" t="s">
        <v>19</v>
      </c>
      <c r="G11" s="72" t="s">
        <v>21</v>
      </c>
      <c r="H11" s="72" t="s">
        <v>20</v>
      </c>
      <c r="I11" s="72" t="s">
        <v>17</v>
      </c>
      <c r="J11" s="72" t="s">
        <v>19</v>
      </c>
      <c r="K11" s="72" t="s">
        <v>21</v>
      </c>
      <c r="L11" s="72" t="s">
        <v>20</v>
      </c>
    </row>
    <row r="12" spans="1:12" ht="15" thickBot="1" x14ac:dyDescent="0.25">
      <c r="A12" s="62" t="s">
        <v>49</v>
      </c>
      <c r="B12" s="60" t="s">
        <v>36</v>
      </c>
      <c r="C12" s="47"/>
      <c r="D12" s="47"/>
      <c r="E12" s="64">
        <v>1300</v>
      </c>
      <c r="F12" s="64">
        <v>1912</v>
      </c>
      <c r="G12" s="64"/>
      <c r="I12" s="64">
        <v>1300</v>
      </c>
      <c r="J12" s="64">
        <v>1912</v>
      </c>
      <c r="K12" s="43"/>
      <c r="L12" s="43"/>
    </row>
    <row r="13" spans="1:12" ht="15" thickBot="1" x14ac:dyDescent="0.25">
      <c r="A13" s="62" t="s">
        <v>49</v>
      </c>
      <c r="B13" s="60" t="s">
        <v>37</v>
      </c>
      <c r="C13" s="47"/>
      <c r="D13" s="47"/>
      <c r="E13" s="64">
        <v>1046</v>
      </c>
      <c r="F13" s="64">
        <v>1651</v>
      </c>
      <c r="G13" s="64"/>
      <c r="I13" s="64">
        <v>1046</v>
      </c>
      <c r="J13" s="64">
        <v>1651</v>
      </c>
      <c r="K13" s="43"/>
      <c r="L13" s="43"/>
    </row>
    <row r="14" spans="1:12" ht="15" thickBot="1" x14ac:dyDescent="0.25">
      <c r="A14" s="62" t="s">
        <v>49</v>
      </c>
      <c r="B14" s="60" t="s">
        <v>38</v>
      </c>
      <c r="C14" s="47"/>
      <c r="D14" s="47"/>
      <c r="E14" s="64">
        <v>1102</v>
      </c>
      <c r="F14" s="64">
        <v>1691</v>
      </c>
      <c r="G14" s="64"/>
      <c r="I14" s="64">
        <v>1102</v>
      </c>
      <c r="J14" s="64">
        <v>1691</v>
      </c>
      <c r="K14" s="43"/>
      <c r="L14" s="43"/>
    </row>
    <row r="15" spans="1:12" ht="15" thickBot="1" x14ac:dyDescent="0.25">
      <c r="A15" s="62" t="s">
        <v>49</v>
      </c>
      <c r="B15" s="60" t="s">
        <v>39</v>
      </c>
      <c r="C15" s="47"/>
      <c r="D15" s="47"/>
      <c r="E15" s="64">
        <v>1196</v>
      </c>
      <c r="F15" s="64">
        <v>1629</v>
      </c>
      <c r="G15" s="64"/>
      <c r="I15" s="64">
        <v>1196</v>
      </c>
      <c r="J15" s="64">
        <v>1629</v>
      </c>
      <c r="K15" s="43"/>
      <c r="L15" s="43"/>
    </row>
    <row r="16" spans="1:12" ht="15" thickBot="1" x14ac:dyDescent="0.25">
      <c r="A16" s="62" t="s">
        <v>49</v>
      </c>
      <c r="B16" s="60" t="s">
        <v>40</v>
      </c>
      <c r="C16" s="49"/>
      <c r="D16" s="47"/>
      <c r="E16" s="64">
        <v>1022</v>
      </c>
      <c r="F16" s="64">
        <v>1520</v>
      </c>
      <c r="G16" s="64"/>
      <c r="I16" s="64">
        <v>1022</v>
      </c>
      <c r="J16" s="64">
        <v>1520</v>
      </c>
      <c r="K16" s="43"/>
      <c r="L16" s="43"/>
    </row>
    <row r="17" spans="1:12" ht="15" thickBot="1" x14ac:dyDescent="0.25">
      <c r="A17" s="62" t="s">
        <v>49</v>
      </c>
      <c r="B17" s="60" t="s">
        <v>41</v>
      </c>
      <c r="C17" s="47"/>
      <c r="D17" s="47"/>
      <c r="E17" s="64">
        <v>1043</v>
      </c>
      <c r="F17" s="64">
        <v>1611</v>
      </c>
      <c r="G17" s="64"/>
      <c r="I17" s="64">
        <v>1043</v>
      </c>
      <c r="J17" s="64">
        <v>1611</v>
      </c>
      <c r="K17" s="43"/>
      <c r="L17" s="43"/>
    </row>
    <row r="18" spans="1:12" ht="15" thickBot="1" x14ac:dyDescent="0.25">
      <c r="A18" s="62" t="s">
        <v>49</v>
      </c>
      <c r="B18" s="60" t="s">
        <v>42</v>
      </c>
      <c r="C18" s="47"/>
      <c r="D18" s="47"/>
      <c r="E18" s="64">
        <v>283</v>
      </c>
      <c r="F18" s="64">
        <v>364</v>
      </c>
      <c r="G18" s="64"/>
      <c r="I18" s="64">
        <v>283</v>
      </c>
      <c r="J18" s="64">
        <v>364</v>
      </c>
      <c r="K18" s="43"/>
      <c r="L18" s="43"/>
    </row>
    <row r="19" spans="1:12" ht="15" thickBot="1" x14ac:dyDescent="0.25">
      <c r="A19" s="62" t="s">
        <v>49</v>
      </c>
      <c r="B19" s="60" t="s">
        <v>43</v>
      </c>
      <c r="C19" s="47"/>
      <c r="D19" s="47"/>
      <c r="E19" s="64"/>
      <c r="F19" s="64"/>
      <c r="G19" s="64"/>
      <c r="I19" s="64"/>
      <c r="J19" s="64"/>
      <c r="K19" s="43"/>
      <c r="L19" s="43"/>
    </row>
    <row r="20" spans="1:12" ht="15" thickBot="1" x14ac:dyDescent="0.25">
      <c r="A20" s="62" t="s">
        <v>49</v>
      </c>
      <c r="B20" s="60" t="s">
        <v>44</v>
      </c>
      <c r="C20" s="47"/>
      <c r="D20" s="47"/>
      <c r="E20" s="64"/>
      <c r="F20" s="64"/>
      <c r="G20" s="64"/>
      <c r="I20" s="64"/>
      <c r="J20" s="64"/>
      <c r="K20" s="43"/>
      <c r="L20" s="43"/>
    </row>
    <row r="21" spans="1:12" ht="15" thickBot="1" x14ac:dyDescent="0.25">
      <c r="A21" s="62" t="s">
        <v>49</v>
      </c>
      <c r="B21" s="60" t="s">
        <v>45</v>
      </c>
      <c r="C21" s="50"/>
      <c r="D21" s="47"/>
      <c r="E21" s="64"/>
      <c r="F21" s="64">
        <v>44</v>
      </c>
      <c r="G21" s="64"/>
      <c r="I21" s="64"/>
      <c r="J21" s="64">
        <v>44</v>
      </c>
      <c r="K21" s="43"/>
      <c r="L21" s="43"/>
    </row>
    <row r="22" spans="1:12" ht="15" thickBot="1" x14ac:dyDescent="0.25">
      <c r="A22" s="62" t="s">
        <v>49</v>
      </c>
      <c r="B22" s="60" t="s">
        <v>46</v>
      </c>
      <c r="C22" s="47"/>
      <c r="D22" s="47"/>
      <c r="E22" s="64">
        <v>121</v>
      </c>
      <c r="F22" s="64">
        <v>183</v>
      </c>
      <c r="G22" s="64"/>
      <c r="I22" s="64">
        <v>121</v>
      </c>
      <c r="J22" s="64">
        <v>183</v>
      </c>
      <c r="K22" s="43"/>
      <c r="L22" s="43"/>
    </row>
    <row r="23" spans="1:12" ht="15" thickBot="1" x14ac:dyDescent="0.25">
      <c r="A23" s="62" t="s">
        <v>49</v>
      </c>
      <c r="B23" s="60" t="s">
        <v>47</v>
      </c>
      <c r="C23" s="47"/>
      <c r="D23" s="47"/>
      <c r="E23" s="64">
        <v>14</v>
      </c>
      <c r="F23" s="64">
        <v>16</v>
      </c>
      <c r="G23" s="64"/>
      <c r="I23" s="64">
        <v>14</v>
      </c>
      <c r="J23" s="64">
        <v>16</v>
      </c>
      <c r="K23" s="43"/>
      <c r="L23" s="43"/>
    </row>
    <row r="24" spans="1:12" ht="15" thickBot="1" x14ac:dyDescent="0.25">
      <c r="A24" s="62" t="s">
        <v>49</v>
      </c>
      <c r="B24" s="60" t="s">
        <v>48</v>
      </c>
      <c r="C24" s="47"/>
      <c r="D24" s="47"/>
      <c r="E24" s="64">
        <v>28</v>
      </c>
      <c r="F24" s="64"/>
      <c r="G24" s="64"/>
      <c r="I24" s="64">
        <v>28</v>
      </c>
      <c r="J24" s="64"/>
      <c r="K24" s="43"/>
      <c r="L24" s="43"/>
    </row>
    <row r="25" spans="1:12" s="48" customFormat="1" ht="15" thickBot="1" x14ac:dyDescent="0.25">
      <c r="A25" s="352" t="s">
        <v>171</v>
      </c>
      <c r="B25" s="353"/>
      <c r="C25" s="33">
        <f>+D25</f>
        <v>1</v>
      </c>
      <c r="D25" s="10">
        <f>+F25/J25</f>
        <v>1</v>
      </c>
      <c r="E25" s="40">
        <f t="shared" ref="E25:L25" si="0">SUM(E12:E24)</f>
        <v>7155</v>
      </c>
      <c r="F25" s="40">
        <f t="shared" si="0"/>
        <v>10621</v>
      </c>
      <c r="G25" s="40">
        <f t="shared" si="0"/>
        <v>0</v>
      </c>
      <c r="H25" s="40">
        <f t="shared" si="0"/>
        <v>0</v>
      </c>
      <c r="I25" s="40">
        <f t="shared" si="0"/>
        <v>7155</v>
      </c>
      <c r="J25" s="40">
        <f t="shared" si="0"/>
        <v>10621</v>
      </c>
      <c r="K25" s="40">
        <f t="shared" si="0"/>
        <v>0</v>
      </c>
      <c r="L25" s="40">
        <f t="shared" si="0"/>
        <v>0</v>
      </c>
    </row>
    <row r="26" spans="1:12" ht="15" thickBot="1" x14ac:dyDescent="0.25">
      <c r="A26" s="62" t="s">
        <v>50</v>
      </c>
      <c r="B26" s="60" t="s">
        <v>51</v>
      </c>
      <c r="C26" s="47"/>
      <c r="D26" s="47"/>
      <c r="E26" s="64">
        <v>1598</v>
      </c>
      <c r="F26" s="65">
        <v>2455</v>
      </c>
      <c r="G26" s="65"/>
      <c r="H26" s="55"/>
      <c r="I26" s="64">
        <v>1598</v>
      </c>
      <c r="J26" s="65">
        <v>2455</v>
      </c>
      <c r="K26" s="43"/>
      <c r="L26" s="43"/>
    </row>
    <row r="27" spans="1:12" ht="15" thickBot="1" x14ac:dyDescent="0.25">
      <c r="A27" s="62" t="s">
        <v>50</v>
      </c>
      <c r="B27" s="60" t="s">
        <v>52</v>
      </c>
      <c r="C27" s="47"/>
      <c r="D27" s="47"/>
      <c r="E27" s="64">
        <v>1200</v>
      </c>
      <c r="F27" s="65">
        <v>1924</v>
      </c>
      <c r="G27" s="65"/>
      <c r="H27" s="55"/>
      <c r="I27" s="64">
        <v>1200</v>
      </c>
      <c r="J27" s="65">
        <v>1924</v>
      </c>
      <c r="K27" s="43"/>
      <c r="L27" s="43"/>
    </row>
    <row r="28" spans="1:12" ht="15" thickBot="1" x14ac:dyDescent="0.25">
      <c r="A28" s="62" t="s">
        <v>50</v>
      </c>
      <c r="B28" s="60" t="s">
        <v>53</v>
      </c>
      <c r="C28" s="47"/>
      <c r="D28" s="47"/>
      <c r="E28" s="64">
        <v>2233</v>
      </c>
      <c r="F28" s="65">
        <v>3038</v>
      </c>
      <c r="G28" s="65"/>
      <c r="H28" s="55"/>
      <c r="I28" s="64">
        <v>2233</v>
      </c>
      <c r="J28" s="65">
        <v>3038</v>
      </c>
      <c r="K28" s="43"/>
      <c r="L28" s="43"/>
    </row>
    <row r="29" spans="1:12" ht="15" thickBot="1" x14ac:dyDescent="0.25">
      <c r="A29" s="62" t="s">
        <v>50</v>
      </c>
      <c r="B29" s="60" t="s">
        <v>54</v>
      </c>
      <c r="C29" s="47"/>
      <c r="D29" s="47"/>
      <c r="E29" s="64">
        <v>453</v>
      </c>
      <c r="F29" s="65">
        <v>707</v>
      </c>
      <c r="G29" s="65"/>
      <c r="H29" s="55"/>
      <c r="I29" s="64">
        <v>453</v>
      </c>
      <c r="J29" s="65">
        <v>707</v>
      </c>
      <c r="K29" s="43"/>
      <c r="L29" s="43"/>
    </row>
    <row r="30" spans="1:12" ht="15" thickBot="1" x14ac:dyDescent="0.25">
      <c r="A30" s="62" t="s">
        <v>50</v>
      </c>
      <c r="B30" s="60" t="s">
        <v>55</v>
      </c>
      <c r="C30" s="47"/>
      <c r="D30" s="47"/>
      <c r="E30" s="64">
        <v>981</v>
      </c>
      <c r="F30" s="65">
        <v>1433</v>
      </c>
      <c r="G30" s="65"/>
      <c r="H30" s="55"/>
      <c r="I30" s="64">
        <v>981</v>
      </c>
      <c r="J30" s="65">
        <v>1433</v>
      </c>
      <c r="K30" s="43"/>
      <c r="L30" s="43"/>
    </row>
    <row r="31" spans="1:12" ht="15" thickBot="1" x14ac:dyDescent="0.25">
      <c r="A31" s="62" t="s">
        <v>50</v>
      </c>
      <c r="B31" s="60" t="s">
        <v>56</v>
      </c>
      <c r="C31" s="47"/>
      <c r="D31" s="47"/>
      <c r="E31" s="64"/>
      <c r="F31" s="65"/>
      <c r="G31" s="65"/>
      <c r="H31" s="55"/>
      <c r="I31" s="64"/>
      <c r="J31" s="65"/>
      <c r="K31" s="43"/>
      <c r="L31" s="43"/>
    </row>
    <row r="32" spans="1:12" ht="15" thickBot="1" x14ac:dyDescent="0.25">
      <c r="A32" s="62" t="s">
        <v>50</v>
      </c>
      <c r="B32" s="60" t="s">
        <v>57</v>
      </c>
      <c r="C32" s="47"/>
      <c r="D32" s="47"/>
      <c r="E32" s="64"/>
      <c r="F32" s="65"/>
      <c r="G32" s="65"/>
      <c r="H32" s="55"/>
      <c r="I32" s="64"/>
      <c r="J32" s="65"/>
      <c r="K32" s="43"/>
      <c r="L32" s="43"/>
    </row>
    <row r="33" spans="1:12" ht="15" thickBot="1" x14ac:dyDescent="0.25">
      <c r="A33" s="62" t="s">
        <v>50</v>
      </c>
      <c r="B33" s="60" t="s">
        <v>58</v>
      </c>
      <c r="C33" s="47"/>
      <c r="D33" s="47"/>
      <c r="E33" s="64">
        <v>180</v>
      </c>
      <c r="F33" s="65">
        <v>266</v>
      </c>
      <c r="G33" s="65"/>
      <c r="H33" s="55"/>
      <c r="I33" s="64">
        <v>180</v>
      </c>
      <c r="J33" s="65">
        <v>266</v>
      </c>
      <c r="K33" s="43"/>
      <c r="L33" s="43"/>
    </row>
    <row r="34" spans="1:12" ht="15" thickBot="1" x14ac:dyDescent="0.25">
      <c r="A34" s="62" t="s">
        <v>50</v>
      </c>
      <c r="B34" s="60" t="s">
        <v>59</v>
      </c>
      <c r="C34" s="47"/>
      <c r="D34" s="47"/>
      <c r="E34" s="64"/>
      <c r="F34" s="65"/>
      <c r="G34" s="65"/>
      <c r="H34" s="55"/>
      <c r="I34" s="64"/>
      <c r="J34" s="65"/>
      <c r="K34" s="43"/>
      <c r="L34" s="43"/>
    </row>
    <row r="35" spans="1:12" ht="15" thickBot="1" x14ac:dyDescent="0.25">
      <c r="A35" s="62" t="s">
        <v>50</v>
      </c>
      <c r="B35" s="60" t="s">
        <v>60</v>
      </c>
      <c r="C35" s="47"/>
      <c r="D35" s="47"/>
      <c r="E35" s="64">
        <v>199</v>
      </c>
      <c r="F35" s="65">
        <v>286</v>
      </c>
      <c r="G35" s="65"/>
      <c r="H35" s="55"/>
      <c r="I35" s="64">
        <v>199</v>
      </c>
      <c r="J35" s="65">
        <v>286</v>
      </c>
      <c r="K35" s="43"/>
      <c r="L35" s="43"/>
    </row>
    <row r="36" spans="1:12" s="48" customFormat="1" ht="15" thickBot="1" x14ac:dyDescent="0.25">
      <c r="A36" s="352" t="s">
        <v>172</v>
      </c>
      <c r="B36" s="353"/>
      <c r="C36" s="33">
        <f>+D36</f>
        <v>1</v>
      </c>
      <c r="D36" s="10">
        <f>+F36/J36</f>
        <v>1</v>
      </c>
      <c r="E36" s="40">
        <f t="shared" ref="E36:L36" si="1">SUM(E26:E35)</f>
        <v>6844</v>
      </c>
      <c r="F36" s="40">
        <f t="shared" si="1"/>
        <v>10109</v>
      </c>
      <c r="G36" s="40">
        <f t="shared" si="1"/>
        <v>0</v>
      </c>
      <c r="H36" s="40">
        <f t="shared" si="1"/>
        <v>0</v>
      </c>
      <c r="I36" s="40">
        <f>SUM(I26:I35)</f>
        <v>6844</v>
      </c>
      <c r="J36" s="40">
        <f t="shared" si="1"/>
        <v>10109</v>
      </c>
      <c r="K36" s="40">
        <f t="shared" si="1"/>
        <v>0</v>
      </c>
      <c r="L36" s="40">
        <f t="shared" si="1"/>
        <v>0</v>
      </c>
    </row>
    <row r="37" spans="1:12" ht="15" thickBot="1" x14ac:dyDescent="0.25">
      <c r="A37" s="62" t="s">
        <v>71</v>
      </c>
      <c r="B37" s="60" t="s">
        <v>61</v>
      </c>
      <c r="C37" s="47"/>
      <c r="D37" s="47"/>
      <c r="E37" s="64">
        <v>11</v>
      </c>
      <c r="F37" s="65">
        <v>15</v>
      </c>
      <c r="G37" s="65"/>
      <c r="H37" s="55"/>
      <c r="I37" s="64">
        <v>11</v>
      </c>
      <c r="J37" s="65">
        <v>15</v>
      </c>
      <c r="K37" s="43"/>
      <c r="L37" s="43"/>
    </row>
    <row r="38" spans="1:12" ht="15" thickBot="1" x14ac:dyDescent="0.25">
      <c r="A38" s="62" t="s">
        <v>71</v>
      </c>
      <c r="B38" s="60" t="s">
        <v>62</v>
      </c>
      <c r="C38" s="47"/>
      <c r="D38" s="47"/>
      <c r="E38" s="64">
        <v>7</v>
      </c>
      <c r="F38" s="65">
        <v>19</v>
      </c>
      <c r="G38" s="65"/>
      <c r="H38" s="55"/>
      <c r="I38" s="64">
        <v>7</v>
      </c>
      <c r="J38" s="65">
        <v>19</v>
      </c>
      <c r="K38" s="43"/>
      <c r="L38" s="43"/>
    </row>
    <row r="39" spans="1:12" ht="15" thickBot="1" x14ac:dyDescent="0.25">
      <c r="A39" s="62" t="s">
        <v>71</v>
      </c>
      <c r="B39" s="60" t="s">
        <v>63</v>
      </c>
      <c r="C39" s="47"/>
      <c r="D39" s="47"/>
      <c r="E39" s="64">
        <v>34</v>
      </c>
      <c r="F39" s="65">
        <v>49</v>
      </c>
      <c r="G39" s="65"/>
      <c r="H39" s="55"/>
      <c r="I39" s="64">
        <v>34</v>
      </c>
      <c r="J39" s="65">
        <v>49</v>
      </c>
      <c r="K39" s="43"/>
      <c r="L39" s="43"/>
    </row>
    <row r="40" spans="1:12" ht="15" thickBot="1" x14ac:dyDescent="0.25">
      <c r="A40" s="62" t="s">
        <v>71</v>
      </c>
      <c r="B40" s="60" t="s">
        <v>64</v>
      </c>
      <c r="C40" s="47"/>
      <c r="D40" s="47"/>
      <c r="E40" s="64">
        <v>1</v>
      </c>
      <c r="F40" s="65">
        <v>1</v>
      </c>
      <c r="G40" s="65"/>
      <c r="H40" s="55"/>
      <c r="I40" s="64">
        <v>1</v>
      </c>
      <c r="J40" s="65">
        <v>1</v>
      </c>
      <c r="K40" s="43"/>
      <c r="L40" s="43"/>
    </row>
    <row r="41" spans="1:12" ht="15" thickBot="1" x14ac:dyDescent="0.25">
      <c r="A41" s="62" t="s">
        <v>71</v>
      </c>
      <c r="B41" s="60" t="s">
        <v>65</v>
      </c>
      <c r="C41" s="47"/>
      <c r="D41" s="47"/>
      <c r="E41" s="64">
        <v>10</v>
      </c>
      <c r="F41" s="65">
        <v>19</v>
      </c>
      <c r="G41" s="65"/>
      <c r="H41" s="55"/>
      <c r="I41" s="64">
        <v>10</v>
      </c>
      <c r="J41" s="65">
        <v>19</v>
      </c>
      <c r="K41" s="43"/>
      <c r="L41" s="43"/>
    </row>
    <row r="42" spans="1:12" ht="15" thickBot="1" x14ac:dyDescent="0.25">
      <c r="A42" s="62" t="s">
        <v>71</v>
      </c>
      <c r="B42" s="60" t="s">
        <v>66</v>
      </c>
      <c r="C42" s="47"/>
      <c r="D42" s="47"/>
      <c r="E42" s="64">
        <v>5</v>
      </c>
      <c r="F42" s="65">
        <v>9</v>
      </c>
      <c r="G42" s="65"/>
      <c r="H42" s="55"/>
      <c r="I42" s="64">
        <v>5</v>
      </c>
      <c r="J42" s="65">
        <v>9</v>
      </c>
      <c r="K42" s="43"/>
      <c r="L42" s="43"/>
    </row>
    <row r="43" spans="1:12" ht="15" thickBot="1" x14ac:dyDescent="0.25">
      <c r="A43" s="62" t="s">
        <v>71</v>
      </c>
      <c r="B43" s="60" t="s">
        <v>67</v>
      </c>
      <c r="C43" s="47"/>
      <c r="D43" s="47"/>
      <c r="E43" s="64">
        <v>13</v>
      </c>
      <c r="F43" s="65">
        <v>26</v>
      </c>
      <c r="G43" s="65"/>
      <c r="H43" s="55"/>
      <c r="I43" s="64">
        <v>13</v>
      </c>
      <c r="J43" s="65">
        <v>26</v>
      </c>
      <c r="K43" s="43"/>
      <c r="L43" s="43"/>
    </row>
    <row r="44" spans="1:12" ht="15" thickBot="1" x14ac:dyDescent="0.25">
      <c r="A44" s="62" t="s">
        <v>71</v>
      </c>
      <c r="B44" s="60" t="s">
        <v>68</v>
      </c>
      <c r="C44" s="47"/>
      <c r="D44" s="47"/>
      <c r="E44" s="64">
        <v>2</v>
      </c>
      <c r="F44" s="65">
        <v>2</v>
      </c>
      <c r="G44" s="65"/>
      <c r="H44" s="55"/>
      <c r="I44" s="64">
        <v>2</v>
      </c>
      <c r="J44" s="65">
        <v>2</v>
      </c>
      <c r="K44" s="43"/>
      <c r="L44" s="43"/>
    </row>
    <row r="45" spans="1:12" ht="15" thickBot="1" x14ac:dyDescent="0.25">
      <c r="A45" s="62" t="s">
        <v>71</v>
      </c>
      <c r="B45" s="60" t="s">
        <v>69</v>
      </c>
      <c r="C45" s="47"/>
      <c r="D45" s="47"/>
      <c r="E45" s="64">
        <v>37</v>
      </c>
      <c r="F45" s="65">
        <v>51</v>
      </c>
      <c r="G45" s="65"/>
      <c r="H45" s="55"/>
      <c r="I45" s="64">
        <v>37</v>
      </c>
      <c r="J45" s="65">
        <v>51</v>
      </c>
      <c r="K45" s="43"/>
      <c r="L45" s="43"/>
    </row>
    <row r="46" spans="1:12" ht="15" thickBot="1" x14ac:dyDescent="0.25">
      <c r="A46" s="62" t="s">
        <v>71</v>
      </c>
      <c r="B46" s="60" t="s">
        <v>70</v>
      </c>
      <c r="C46" s="47"/>
      <c r="D46" s="47"/>
      <c r="E46" s="64"/>
      <c r="F46" s="65"/>
      <c r="G46" s="65"/>
      <c r="H46" s="55"/>
      <c r="I46" s="64"/>
      <c r="J46" s="65"/>
      <c r="K46" s="43"/>
      <c r="L46" s="43"/>
    </row>
    <row r="47" spans="1:12" s="48" customFormat="1" ht="15" thickBot="1" x14ac:dyDescent="0.25">
      <c r="A47" s="352" t="s">
        <v>173</v>
      </c>
      <c r="B47" s="353"/>
      <c r="C47" s="33">
        <f>+D47</f>
        <v>1</v>
      </c>
      <c r="D47" s="10">
        <f>+F47/J47</f>
        <v>1</v>
      </c>
      <c r="E47" s="7">
        <f t="shared" ref="E47:L47" si="2">SUM(E37:E46)</f>
        <v>120</v>
      </c>
      <c r="F47" s="40">
        <f t="shared" si="2"/>
        <v>191</v>
      </c>
      <c r="G47" s="40">
        <f t="shared" si="2"/>
        <v>0</v>
      </c>
      <c r="H47" s="40">
        <f t="shared" si="2"/>
        <v>0</v>
      </c>
      <c r="I47" s="7">
        <f t="shared" si="2"/>
        <v>120</v>
      </c>
      <c r="J47" s="40">
        <f t="shared" si="2"/>
        <v>191</v>
      </c>
      <c r="K47" s="40">
        <f t="shared" si="2"/>
        <v>0</v>
      </c>
      <c r="L47" s="40">
        <f t="shared" si="2"/>
        <v>0</v>
      </c>
    </row>
    <row r="48" spans="1:12" ht="15" thickBot="1" x14ac:dyDescent="0.25">
      <c r="A48" s="62" t="s">
        <v>85</v>
      </c>
      <c r="B48" s="60" t="s">
        <v>72</v>
      </c>
      <c r="C48" s="47"/>
      <c r="D48" s="47"/>
      <c r="E48" s="86">
        <v>269</v>
      </c>
      <c r="F48" s="66">
        <v>421</v>
      </c>
      <c r="G48" s="66"/>
      <c r="H48" s="55"/>
      <c r="I48" s="86">
        <v>269</v>
      </c>
      <c r="J48" s="66">
        <v>421</v>
      </c>
      <c r="K48" s="43"/>
      <c r="L48" s="43"/>
    </row>
    <row r="49" spans="1:12" ht="15" thickBot="1" x14ac:dyDescent="0.25">
      <c r="A49" s="62" t="s">
        <v>85</v>
      </c>
      <c r="B49" s="60" t="s">
        <v>73</v>
      </c>
      <c r="C49" s="47"/>
      <c r="D49" s="47"/>
      <c r="E49" s="86"/>
      <c r="F49" s="66"/>
      <c r="G49" s="66"/>
      <c r="H49" s="55"/>
      <c r="I49" s="86"/>
      <c r="J49" s="66"/>
      <c r="K49" s="43"/>
      <c r="L49" s="43"/>
    </row>
    <row r="50" spans="1:12" ht="15" thickBot="1" x14ac:dyDescent="0.25">
      <c r="A50" s="62" t="s">
        <v>85</v>
      </c>
      <c r="B50" s="60" t="s">
        <v>74</v>
      </c>
      <c r="C50" s="47"/>
      <c r="D50" s="47"/>
      <c r="E50" s="86">
        <v>1</v>
      </c>
      <c r="F50" s="66">
        <v>2</v>
      </c>
      <c r="G50" s="66"/>
      <c r="H50" s="55"/>
      <c r="I50" s="86">
        <v>1</v>
      </c>
      <c r="J50" s="66">
        <v>2</v>
      </c>
      <c r="K50" s="43"/>
      <c r="L50" s="43"/>
    </row>
    <row r="51" spans="1:12" ht="15" thickBot="1" x14ac:dyDescent="0.25">
      <c r="A51" s="62" t="s">
        <v>85</v>
      </c>
      <c r="B51" s="60" t="s">
        <v>75</v>
      </c>
      <c r="C51" s="47"/>
      <c r="D51" s="47"/>
      <c r="E51" s="86"/>
      <c r="F51" s="66"/>
      <c r="G51" s="66"/>
      <c r="H51" s="55"/>
      <c r="I51" s="86"/>
      <c r="J51" s="66"/>
      <c r="K51" s="43"/>
      <c r="L51" s="43"/>
    </row>
    <row r="52" spans="1:12" ht="15" thickBot="1" x14ac:dyDescent="0.25">
      <c r="A52" s="62" t="s">
        <v>85</v>
      </c>
      <c r="B52" s="60" t="s">
        <v>76</v>
      </c>
      <c r="C52" s="47"/>
      <c r="D52" s="47"/>
      <c r="E52" s="86">
        <v>1</v>
      </c>
      <c r="F52" s="66">
        <v>2</v>
      </c>
      <c r="G52" s="66"/>
      <c r="H52" s="55"/>
      <c r="I52" s="86">
        <v>1</v>
      </c>
      <c r="J52" s="66">
        <v>2</v>
      </c>
      <c r="K52" s="43"/>
      <c r="L52" s="43"/>
    </row>
    <row r="53" spans="1:12" ht="15" thickBot="1" x14ac:dyDescent="0.25">
      <c r="A53" s="62" t="s">
        <v>85</v>
      </c>
      <c r="B53" s="60" t="s">
        <v>77</v>
      </c>
      <c r="C53" s="47"/>
      <c r="D53" s="47"/>
      <c r="E53" s="86">
        <v>1</v>
      </c>
      <c r="F53" s="66">
        <v>1</v>
      </c>
      <c r="G53" s="66"/>
      <c r="H53" s="55"/>
      <c r="I53" s="86">
        <v>1</v>
      </c>
      <c r="J53" s="66">
        <v>1</v>
      </c>
      <c r="K53" s="43"/>
      <c r="L53" s="43"/>
    </row>
    <row r="54" spans="1:12" ht="15" thickBot="1" x14ac:dyDescent="0.25">
      <c r="A54" s="62" t="s">
        <v>85</v>
      </c>
      <c r="B54" s="60" t="s">
        <v>78</v>
      </c>
      <c r="C54" s="47"/>
      <c r="D54" s="47"/>
      <c r="E54" s="86">
        <v>5</v>
      </c>
      <c r="F54" s="66">
        <v>9</v>
      </c>
      <c r="G54" s="66"/>
      <c r="H54" s="55"/>
      <c r="I54" s="86">
        <v>5</v>
      </c>
      <c r="J54" s="66">
        <v>9</v>
      </c>
      <c r="K54" s="43"/>
      <c r="L54" s="43"/>
    </row>
    <row r="55" spans="1:12" ht="15" thickBot="1" x14ac:dyDescent="0.25">
      <c r="A55" s="62" t="s">
        <v>85</v>
      </c>
      <c r="B55" s="60" t="s">
        <v>79</v>
      </c>
      <c r="C55" s="47"/>
      <c r="D55" s="47"/>
      <c r="E55" s="86"/>
      <c r="F55" s="66"/>
      <c r="G55" s="66"/>
      <c r="H55" s="55"/>
      <c r="I55" s="86"/>
      <c r="J55" s="66"/>
      <c r="K55" s="43"/>
      <c r="L55" s="43"/>
    </row>
    <row r="56" spans="1:12" ht="15" thickBot="1" x14ac:dyDescent="0.25">
      <c r="A56" s="62" t="s">
        <v>85</v>
      </c>
      <c r="B56" s="60" t="s">
        <v>80</v>
      </c>
      <c r="C56" s="47"/>
      <c r="D56" s="47"/>
      <c r="E56" s="86">
        <v>10</v>
      </c>
      <c r="F56" s="66">
        <v>12</v>
      </c>
      <c r="G56" s="66"/>
      <c r="H56" s="55"/>
      <c r="I56" s="86">
        <v>10</v>
      </c>
      <c r="J56" s="66">
        <v>12</v>
      </c>
      <c r="K56" s="43"/>
      <c r="L56" s="43"/>
    </row>
    <row r="57" spans="1:12" ht="15" thickBot="1" x14ac:dyDescent="0.25">
      <c r="A57" s="62" t="s">
        <v>85</v>
      </c>
      <c r="B57" s="60" t="s">
        <v>81</v>
      </c>
      <c r="C57" s="47"/>
      <c r="D57" s="47"/>
      <c r="E57" s="86"/>
      <c r="F57" s="66"/>
      <c r="G57" s="66"/>
      <c r="H57" s="55"/>
      <c r="I57" s="86"/>
      <c r="J57" s="66"/>
      <c r="K57" s="43"/>
      <c r="L57" s="43"/>
    </row>
    <row r="58" spans="1:12" ht="15" thickBot="1" x14ac:dyDescent="0.25">
      <c r="A58" s="62" t="s">
        <v>85</v>
      </c>
      <c r="B58" s="60" t="s">
        <v>82</v>
      </c>
      <c r="C58" s="47"/>
      <c r="D58" s="47"/>
      <c r="E58" s="86">
        <v>16</v>
      </c>
      <c r="F58" s="66">
        <v>26</v>
      </c>
      <c r="G58" s="66"/>
      <c r="H58" s="55"/>
      <c r="I58" s="86">
        <v>16</v>
      </c>
      <c r="J58" s="66">
        <v>26</v>
      </c>
      <c r="K58" s="43"/>
      <c r="L58" s="43"/>
    </row>
    <row r="59" spans="1:12" ht="15" thickBot="1" x14ac:dyDescent="0.25">
      <c r="A59" s="62" t="s">
        <v>85</v>
      </c>
      <c r="B59" s="60" t="s">
        <v>83</v>
      </c>
      <c r="C59" s="47"/>
      <c r="D59" s="47"/>
      <c r="E59" s="86">
        <v>28</v>
      </c>
      <c r="F59" s="66">
        <v>38</v>
      </c>
      <c r="G59" s="66"/>
      <c r="H59" s="55"/>
      <c r="I59" s="86">
        <v>28</v>
      </c>
      <c r="J59" s="66">
        <v>38</v>
      </c>
      <c r="K59" s="43"/>
      <c r="L59" s="43"/>
    </row>
    <row r="60" spans="1:12" ht="15" thickBot="1" x14ac:dyDescent="0.25">
      <c r="A60" s="62" t="s">
        <v>85</v>
      </c>
      <c r="B60" s="60" t="s">
        <v>84</v>
      </c>
      <c r="C60" s="47"/>
      <c r="D60" s="47"/>
      <c r="E60" s="86"/>
      <c r="F60" s="66"/>
      <c r="G60" s="66"/>
      <c r="H60" s="55"/>
      <c r="I60" s="86"/>
      <c r="J60" s="66"/>
      <c r="K60" s="43"/>
      <c r="L60" s="43"/>
    </row>
    <row r="61" spans="1:12" s="48" customFormat="1" ht="15" thickBot="1" x14ac:dyDescent="0.25">
      <c r="A61" s="352" t="s">
        <v>174</v>
      </c>
      <c r="B61" s="353"/>
      <c r="C61" s="33">
        <f>+D61</f>
        <v>1</v>
      </c>
      <c r="D61" s="10">
        <f>+F61/J61</f>
        <v>1</v>
      </c>
      <c r="E61" s="7">
        <f t="shared" ref="E61:L61" si="3">SUM(E48:E60)</f>
        <v>331</v>
      </c>
      <c r="F61" s="40">
        <f t="shared" si="3"/>
        <v>511</v>
      </c>
      <c r="G61" s="40">
        <f t="shared" si="3"/>
        <v>0</v>
      </c>
      <c r="H61" s="40">
        <f t="shared" si="3"/>
        <v>0</v>
      </c>
      <c r="I61" s="7">
        <f t="shared" si="3"/>
        <v>331</v>
      </c>
      <c r="J61" s="40">
        <f t="shared" si="3"/>
        <v>511</v>
      </c>
      <c r="K61" s="40">
        <f t="shared" si="3"/>
        <v>0</v>
      </c>
      <c r="L61" s="40">
        <f t="shared" si="3"/>
        <v>0</v>
      </c>
    </row>
    <row r="62" spans="1:12" ht="15" thickBot="1" x14ac:dyDescent="0.25">
      <c r="A62" s="62" t="s">
        <v>96</v>
      </c>
      <c r="B62" s="60" t="s">
        <v>86</v>
      </c>
      <c r="C62" s="47"/>
      <c r="D62" s="47"/>
      <c r="E62" s="64">
        <v>128</v>
      </c>
      <c r="F62" s="65">
        <v>148</v>
      </c>
      <c r="G62" s="65"/>
      <c r="H62" s="55"/>
      <c r="I62" s="64">
        <v>128</v>
      </c>
      <c r="J62" s="65">
        <v>148</v>
      </c>
      <c r="K62" s="43"/>
      <c r="L62" s="43"/>
    </row>
    <row r="63" spans="1:12" ht="15" thickBot="1" x14ac:dyDescent="0.25">
      <c r="A63" s="62" t="s">
        <v>96</v>
      </c>
      <c r="B63" s="60" t="s">
        <v>87</v>
      </c>
      <c r="C63" s="47"/>
      <c r="D63" s="47"/>
      <c r="E63" s="64"/>
      <c r="F63" s="65"/>
      <c r="G63" s="65"/>
      <c r="H63" s="55"/>
      <c r="I63" s="64"/>
      <c r="J63" s="65"/>
      <c r="K63" s="43"/>
      <c r="L63" s="43"/>
    </row>
    <row r="64" spans="1:12" ht="15" thickBot="1" x14ac:dyDescent="0.25">
      <c r="A64" s="62" t="s">
        <v>96</v>
      </c>
      <c r="B64" s="60" t="s">
        <v>88</v>
      </c>
      <c r="C64" s="47"/>
      <c r="D64" s="47"/>
      <c r="E64" s="64">
        <v>1</v>
      </c>
      <c r="F64" s="65">
        <v>1</v>
      </c>
      <c r="G64" s="65"/>
      <c r="H64" s="55"/>
      <c r="I64" s="64">
        <v>1</v>
      </c>
      <c r="J64" s="65">
        <v>1</v>
      </c>
      <c r="K64" s="43"/>
      <c r="L64" s="43"/>
    </row>
    <row r="65" spans="1:12" ht="15" thickBot="1" x14ac:dyDescent="0.25">
      <c r="A65" s="62" t="s">
        <v>96</v>
      </c>
      <c r="B65" s="60" t="s">
        <v>89</v>
      </c>
      <c r="C65" s="47"/>
      <c r="D65" s="47"/>
      <c r="E65" s="64"/>
      <c r="F65" s="65"/>
      <c r="G65" s="65"/>
      <c r="H65" s="55"/>
      <c r="I65" s="64"/>
      <c r="J65" s="65"/>
      <c r="K65" s="43"/>
      <c r="L65" s="43"/>
    </row>
    <row r="66" spans="1:12" ht="15" thickBot="1" x14ac:dyDescent="0.25">
      <c r="A66" s="62" t="s">
        <v>96</v>
      </c>
      <c r="B66" s="60" t="s">
        <v>90</v>
      </c>
      <c r="C66" s="47"/>
      <c r="D66" s="47"/>
      <c r="E66" s="64"/>
      <c r="F66" s="65"/>
      <c r="G66" s="65"/>
      <c r="H66" s="55"/>
      <c r="I66" s="64"/>
      <c r="J66" s="65"/>
      <c r="K66" s="43"/>
      <c r="L66" s="43"/>
    </row>
    <row r="67" spans="1:12" ht="15" thickBot="1" x14ac:dyDescent="0.25">
      <c r="A67" s="62" t="s">
        <v>96</v>
      </c>
      <c r="B67" s="60" t="s">
        <v>91</v>
      </c>
      <c r="C67" s="47"/>
      <c r="D67" s="47"/>
      <c r="E67" s="64"/>
      <c r="F67" s="65"/>
      <c r="G67" s="65"/>
      <c r="H67" s="55"/>
      <c r="I67" s="64"/>
      <c r="J67" s="65"/>
      <c r="K67" s="43"/>
      <c r="L67" s="43"/>
    </row>
    <row r="68" spans="1:12" ht="15" thickBot="1" x14ac:dyDescent="0.25">
      <c r="A68" s="62" t="s">
        <v>96</v>
      </c>
      <c r="B68" s="60" t="s">
        <v>92</v>
      </c>
      <c r="C68" s="47"/>
      <c r="D68" s="47"/>
      <c r="E68" s="64"/>
      <c r="F68" s="65"/>
      <c r="G68" s="65"/>
      <c r="H68" s="55"/>
      <c r="I68" s="64"/>
      <c r="J68" s="65"/>
      <c r="K68" s="43"/>
      <c r="L68" s="43"/>
    </row>
    <row r="69" spans="1:12" ht="15" thickBot="1" x14ac:dyDescent="0.25">
      <c r="A69" s="62" t="s">
        <v>96</v>
      </c>
      <c r="B69" s="60" t="s">
        <v>93</v>
      </c>
      <c r="C69" s="47"/>
      <c r="D69" s="47"/>
      <c r="E69" s="64"/>
      <c r="F69" s="65"/>
      <c r="G69" s="65"/>
      <c r="H69" s="55"/>
      <c r="I69" s="64"/>
      <c r="J69" s="65"/>
      <c r="K69" s="43"/>
      <c r="L69" s="43"/>
    </row>
    <row r="70" spans="1:12" ht="15" thickBot="1" x14ac:dyDescent="0.25">
      <c r="A70" s="62" t="s">
        <v>96</v>
      </c>
      <c r="B70" s="60" t="s">
        <v>94</v>
      </c>
      <c r="C70" s="47"/>
      <c r="D70" s="47"/>
      <c r="F70" s="55"/>
      <c r="G70" s="55"/>
      <c r="H70" s="55"/>
      <c r="J70" s="55"/>
      <c r="K70" s="43"/>
      <c r="L70" s="43"/>
    </row>
    <row r="71" spans="1:12" ht="15" thickBot="1" x14ac:dyDescent="0.25">
      <c r="A71" s="62" t="s">
        <v>96</v>
      </c>
      <c r="B71" s="60" t="s">
        <v>95</v>
      </c>
      <c r="C71" s="47"/>
      <c r="D71" s="47"/>
      <c r="F71" s="55"/>
      <c r="G71" s="55"/>
      <c r="H71" s="55"/>
      <c r="J71" s="55"/>
      <c r="K71" s="43"/>
      <c r="L71" s="43"/>
    </row>
    <row r="72" spans="1:12" s="48" customFormat="1" ht="15" thickBot="1" x14ac:dyDescent="0.25">
      <c r="A72" s="352" t="s">
        <v>18</v>
      </c>
      <c r="B72" s="353"/>
      <c r="C72" s="33">
        <f>+D72</f>
        <v>1</v>
      </c>
      <c r="D72" s="10">
        <f>+F72/J72</f>
        <v>1</v>
      </c>
      <c r="E72" s="7">
        <f t="shared" ref="E72:L72" si="4">SUM(E62:E71)</f>
        <v>129</v>
      </c>
      <c r="F72" s="40">
        <f t="shared" si="4"/>
        <v>149</v>
      </c>
      <c r="G72" s="40">
        <f t="shared" si="4"/>
        <v>0</v>
      </c>
      <c r="H72" s="40">
        <f t="shared" si="4"/>
        <v>0</v>
      </c>
      <c r="I72" s="7">
        <f>SUM(I62:I71)</f>
        <v>129</v>
      </c>
      <c r="J72" s="40">
        <f t="shared" si="4"/>
        <v>149</v>
      </c>
      <c r="K72" s="40">
        <f t="shared" si="4"/>
        <v>0</v>
      </c>
      <c r="L72" s="40">
        <f t="shared" si="4"/>
        <v>0</v>
      </c>
    </row>
    <row r="73" spans="1:12" ht="15" thickBot="1" x14ac:dyDescent="0.25">
      <c r="A73" s="62" t="s">
        <v>102</v>
      </c>
      <c r="B73" s="60" t="s">
        <v>97</v>
      </c>
      <c r="C73" s="47"/>
      <c r="D73" s="47"/>
      <c r="E73" s="64">
        <v>37</v>
      </c>
      <c r="F73" s="65">
        <v>40</v>
      </c>
      <c r="G73" s="65"/>
      <c r="H73" s="55"/>
      <c r="I73" s="64">
        <v>37</v>
      </c>
      <c r="J73" s="65">
        <v>40</v>
      </c>
      <c r="K73" s="43"/>
      <c r="L73" s="43"/>
    </row>
    <row r="74" spans="1:12" ht="15" thickBot="1" x14ac:dyDescent="0.25">
      <c r="A74" s="62" t="s">
        <v>102</v>
      </c>
      <c r="B74" s="60" t="s">
        <v>98</v>
      </c>
      <c r="C74" s="47"/>
      <c r="D74" s="47"/>
      <c r="E74" s="64">
        <v>25</v>
      </c>
      <c r="F74" s="65">
        <v>44</v>
      </c>
      <c r="G74" s="65"/>
      <c r="H74" s="55"/>
      <c r="I74" s="64">
        <v>25</v>
      </c>
      <c r="J74" s="65">
        <v>44</v>
      </c>
      <c r="K74" s="43"/>
      <c r="L74" s="43"/>
    </row>
    <row r="75" spans="1:12" ht="15" thickBot="1" x14ac:dyDescent="0.25">
      <c r="A75" s="62" t="s">
        <v>102</v>
      </c>
      <c r="B75" s="60" t="s">
        <v>99</v>
      </c>
      <c r="C75" s="47"/>
      <c r="D75" s="47"/>
      <c r="E75" s="64">
        <v>49</v>
      </c>
      <c r="F75" s="65">
        <v>145</v>
      </c>
      <c r="G75" s="65"/>
      <c r="H75" s="55"/>
      <c r="I75" s="64">
        <v>49</v>
      </c>
      <c r="J75" s="65">
        <v>145</v>
      </c>
      <c r="K75" s="43"/>
      <c r="L75" s="43"/>
    </row>
    <row r="76" spans="1:12" ht="15" thickBot="1" x14ac:dyDescent="0.25">
      <c r="A76" s="62" t="s">
        <v>102</v>
      </c>
      <c r="B76" s="60" t="s">
        <v>100</v>
      </c>
      <c r="C76" s="47"/>
      <c r="D76" s="47"/>
      <c r="E76" s="64">
        <v>4</v>
      </c>
      <c r="F76" s="65">
        <v>4</v>
      </c>
      <c r="G76" s="65"/>
      <c r="H76" s="55"/>
      <c r="I76" s="64">
        <v>4</v>
      </c>
      <c r="J76" s="65">
        <v>4</v>
      </c>
      <c r="K76" s="43"/>
      <c r="L76" s="43"/>
    </row>
    <row r="77" spans="1:12" ht="15" thickBot="1" x14ac:dyDescent="0.25">
      <c r="A77" s="62" t="s">
        <v>102</v>
      </c>
      <c r="B77" s="60" t="s">
        <v>101</v>
      </c>
      <c r="C77" s="47"/>
      <c r="D77" s="47"/>
      <c r="E77" s="64">
        <v>15</v>
      </c>
      <c r="F77" s="65">
        <v>19</v>
      </c>
      <c r="G77" s="65"/>
      <c r="H77" s="55"/>
      <c r="I77" s="64">
        <v>15</v>
      </c>
      <c r="J77" s="65">
        <v>19</v>
      </c>
      <c r="K77" s="43"/>
      <c r="L77" s="43"/>
    </row>
    <row r="78" spans="1:12" s="48" customFormat="1" ht="15" thickBot="1" x14ac:dyDescent="0.25">
      <c r="A78" s="352" t="s">
        <v>175</v>
      </c>
      <c r="B78" s="353"/>
      <c r="C78" s="33">
        <f>+D78</f>
        <v>1</v>
      </c>
      <c r="D78" s="10">
        <f>+F78/J78</f>
        <v>1</v>
      </c>
      <c r="E78" s="7">
        <f t="shared" ref="E78:L78" si="5">SUM(E73:E77)</f>
        <v>130</v>
      </c>
      <c r="F78" s="40">
        <f t="shared" si="5"/>
        <v>252</v>
      </c>
      <c r="G78" s="40">
        <f t="shared" si="5"/>
        <v>0</v>
      </c>
      <c r="H78" s="40">
        <f t="shared" si="5"/>
        <v>0</v>
      </c>
      <c r="I78" s="7">
        <f>SUM(I73:I77)</f>
        <v>130</v>
      </c>
      <c r="J78" s="40">
        <f t="shared" si="5"/>
        <v>252</v>
      </c>
      <c r="K78" s="40">
        <f t="shared" si="5"/>
        <v>0</v>
      </c>
      <c r="L78" s="40">
        <f t="shared" si="5"/>
        <v>0</v>
      </c>
    </row>
    <row r="79" spans="1:12" ht="15" thickBot="1" x14ac:dyDescent="0.25">
      <c r="A79" s="62" t="s">
        <v>113</v>
      </c>
      <c r="B79" s="60" t="s">
        <v>103</v>
      </c>
      <c r="C79" s="47"/>
      <c r="D79" s="47"/>
      <c r="E79" s="64">
        <v>10</v>
      </c>
      <c r="F79" s="65">
        <v>13</v>
      </c>
      <c r="G79" s="65"/>
      <c r="H79" s="55"/>
      <c r="I79" s="64">
        <v>10</v>
      </c>
      <c r="J79" s="65">
        <v>13</v>
      </c>
      <c r="K79" s="43"/>
      <c r="L79" s="43"/>
    </row>
    <row r="80" spans="1:12" ht="15" thickBot="1" x14ac:dyDescent="0.25">
      <c r="A80" s="62" t="s">
        <v>113</v>
      </c>
      <c r="B80" s="60" t="s">
        <v>104</v>
      </c>
      <c r="C80" s="47"/>
      <c r="D80" s="47"/>
      <c r="E80" s="64">
        <v>18</v>
      </c>
      <c r="F80" s="65">
        <v>24</v>
      </c>
      <c r="G80" s="65"/>
      <c r="H80" s="55"/>
      <c r="I80" s="64">
        <v>18</v>
      </c>
      <c r="J80" s="65">
        <v>24</v>
      </c>
      <c r="K80" s="43"/>
      <c r="L80" s="43"/>
    </row>
    <row r="81" spans="1:12" ht="15" thickBot="1" x14ac:dyDescent="0.25">
      <c r="A81" s="62" t="s">
        <v>113</v>
      </c>
      <c r="B81" s="60" t="s">
        <v>105</v>
      </c>
      <c r="C81" s="47"/>
      <c r="D81" s="47"/>
      <c r="E81" s="64">
        <v>4</v>
      </c>
      <c r="F81" s="65">
        <v>4</v>
      </c>
      <c r="G81" s="65"/>
      <c r="H81" s="55"/>
      <c r="I81" s="64">
        <v>4</v>
      </c>
      <c r="J81" s="65">
        <v>4</v>
      </c>
      <c r="K81" s="43"/>
      <c r="L81" s="43"/>
    </row>
    <row r="82" spans="1:12" ht="15" thickBot="1" x14ac:dyDescent="0.25">
      <c r="A82" s="62" t="s">
        <v>113</v>
      </c>
      <c r="B82" s="60" t="s">
        <v>106</v>
      </c>
      <c r="C82" s="47"/>
      <c r="D82" s="47"/>
      <c r="E82" s="64">
        <v>9</v>
      </c>
      <c r="F82" s="65">
        <v>13</v>
      </c>
      <c r="G82" s="65"/>
      <c r="H82" s="55"/>
      <c r="I82" s="64">
        <v>9</v>
      </c>
      <c r="J82" s="65">
        <v>13</v>
      </c>
      <c r="K82" s="43"/>
      <c r="L82" s="43"/>
    </row>
    <row r="83" spans="1:12" ht="15" thickBot="1" x14ac:dyDescent="0.25">
      <c r="A83" s="62" t="s">
        <v>113</v>
      </c>
      <c r="B83" s="60" t="s">
        <v>107</v>
      </c>
      <c r="C83" s="47"/>
      <c r="D83" s="47"/>
      <c r="E83" s="64">
        <v>15</v>
      </c>
      <c r="F83" s="65">
        <v>16</v>
      </c>
      <c r="G83" s="65"/>
      <c r="H83" s="55"/>
      <c r="I83" s="64">
        <v>15</v>
      </c>
      <c r="J83" s="65">
        <v>16</v>
      </c>
      <c r="K83" s="43"/>
      <c r="L83" s="43"/>
    </row>
    <row r="84" spans="1:12" ht="15" thickBot="1" x14ac:dyDescent="0.25">
      <c r="A84" s="62" t="s">
        <v>113</v>
      </c>
      <c r="B84" s="60" t="s">
        <v>108</v>
      </c>
      <c r="C84" s="47"/>
      <c r="D84" s="47"/>
      <c r="E84" s="64">
        <v>13</v>
      </c>
      <c r="F84" s="65">
        <v>20</v>
      </c>
      <c r="G84" s="65"/>
      <c r="H84" s="55"/>
      <c r="I84" s="64">
        <v>13</v>
      </c>
      <c r="J84" s="65">
        <v>20</v>
      </c>
      <c r="K84" s="43"/>
      <c r="L84" s="43"/>
    </row>
    <row r="85" spans="1:12" ht="15" thickBot="1" x14ac:dyDescent="0.25">
      <c r="A85" s="62" t="s">
        <v>113</v>
      </c>
      <c r="B85" s="60" t="s">
        <v>109</v>
      </c>
      <c r="C85" s="47"/>
      <c r="D85" s="47"/>
      <c r="E85" s="64">
        <v>63</v>
      </c>
      <c r="F85" s="65">
        <v>67</v>
      </c>
      <c r="G85" s="65"/>
      <c r="H85" s="55"/>
      <c r="I85" s="64">
        <v>63</v>
      </c>
      <c r="J85" s="65">
        <v>67</v>
      </c>
      <c r="K85" s="43"/>
      <c r="L85" s="43"/>
    </row>
    <row r="86" spans="1:12" ht="15" thickBot="1" x14ac:dyDescent="0.25">
      <c r="A86" s="62" t="s">
        <v>113</v>
      </c>
      <c r="B86" s="60" t="s">
        <v>110</v>
      </c>
      <c r="C86" s="47"/>
      <c r="D86" s="47"/>
      <c r="E86" s="64">
        <v>41</v>
      </c>
      <c r="F86" s="65">
        <v>49</v>
      </c>
      <c r="G86" s="65"/>
      <c r="H86" s="55"/>
      <c r="I86" s="64">
        <v>41</v>
      </c>
      <c r="J86" s="65">
        <v>49</v>
      </c>
      <c r="K86" s="43"/>
      <c r="L86" s="43"/>
    </row>
    <row r="87" spans="1:12" ht="15" thickBot="1" x14ac:dyDescent="0.25">
      <c r="A87" s="62" t="s">
        <v>113</v>
      </c>
      <c r="B87" s="60" t="s">
        <v>111</v>
      </c>
      <c r="C87" s="47"/>
      <c r="D87" s="47"/>
      <c r="E87" s="64">
        <v>12</v>
      </c>
      <c r="F87" s="65">
        <v>14</v>
      </c>
      <c r="G87" s="65"/>
      <c r="H87" s="55"/>
      <c r="I87" s="64">
        <v>12</v>
      </c>
      <c r="J87" s="65">
        <v>14</v>
      </c>
      <c r="K87" s="43"/>
      <c r="L87" s="43"/>
    </row>
    <row r="88" spans="1:12" ht="15" thickBot="1" x14ac:dyDescent="0.25">
      <c r="A88" s="62" t="s">
        <v>113</v>
      </c>
      <c r="B88" s="60" t="s">
        <v>112</v>
      </c>
      <c r="C88" s="47"/>
      <c r="D88" s="47"/>
      <c r="E88" s="64">
        <v>48</v>
      </c>
      <c r="F88" s="65">
        <v>50</v>
      </c>
      <c r="G88" s="65"/>
      <c r="H88" s="55"/>
      <c r="I88" s="64">
        <v>48</v>
      </c>
      <c r="J88" s="65">
        <v>50</v>
      </c>
      <c r="K88" s="43"/>
      <c r="L88" s="43"/>
    </row>
    <row r="89" spans="1:12" s="48" customFormat="1" ht="15" thickBot="1" x14ac:dyDescent="0.25">
      <c r="A89" s="352" t="s">
        <v>176</v>
      </c>
      <c r="B89" s="353"/>
      <c r="C89" s="33">
        <f>+D89</f>
        <v>1</v>
      </c>
      <c r="D89" s="10">
        <f>+F89/J89</f>
        <v>1</v>
      </c>
      <c r="E89" s="7">
        <f t="shared" ref="E89:L89" si="6">SUM(E79:E88)</f>
        <v>233</v>
      </c>
      <c r="F89" s="40">
        <f t="shared" si="6"/>
        <v>270</v>
      </c>
      <c r="G89" s="40">
        <f t="shared" si="6"/>
        <v>0</v>
      </c>
      <c r="H89" s="40">
        <f t="shared" si="6"/>
        <v>0</v>
      </c>
      <c r="I89" s="7">
        <f>SUM(I79:I88)</f>
        <v>233</v>
      </c>
      <c r="J89" s="40">
        <f t="shared" si="6"/>
        <v>270</v>
      </c>
      <c r="K89" s="40">
        <f t="shared" si="6"/>
        <v>0</v>
      </c>
      <c r="L89" s="40">
        <f t="shared" si="6"/>
        <v>0</v>
      </c>
    </row>
    <row r="90" spans="1:12" ht="15" thickBot="1" x14ac:dyDescent="0.25">
      <c r="A90" s="62" t="s">
        <v>130</v>
      </c>
      <c r="B90" s="60" t="s">
        <v>114</v>
      </c>
      <c r="C90" s="47"/>
      <c r="D90" s="47"/>
      <c r="E90" s="64">
        <v>237</v>
      </c>
      <c r="F90" s="65">
        <v>352</v>
      </c>
      <c r="G90" s="65"/>
      <c r="H90" s="55"/>
      <c r="I90" s="64">
        <v>237</v>
      </c>
      <c r="J90" s="65">
        <v>352</v>
      </c>
      <c r="K90" s="43"/>
      <c r="L90" s="43"/>
    </row>
    <row r="91" spans="1:12" ht="15" thickBot="1" x14ac:dyDescent="0.25">
      <c r="A91" s="62" t="s">
        <v>130</v>
      </c>
      <c r="B91" s="60" t="s">
        <v>115</v>
      </c>
      <c r="C91" s="47"/>
      <c r="D91" s="47"/>
      <c r="E91" s="64">
        <v>694</v>
      </c>
      <c r="F91" s="65">
        <v>1094</v>
      </c>
      <c r="G91" s="65"/>
      <c r="H91" s="55"/>
      <c r="I91" s="64">
        <v>694</v>
      </c>
      <c r="J91" s="65">
        <v>1094</v>
      </c>
      <c r="K91" s="43"/>
      <c r="L91" s="43"/>
    </row>
    <row r="92" spans="1:12" ht="15" thickBot="1" x14ac:dyDescent="0.25">
      <c r="A92" s="62" t="s">
        <v>130</v>
      </c>
      <c r="B92" s="60" t="s">
        <v>116</v>
      </c>
      <c r="C92" s="47"/>
      <c r="D92" s="47"/>
      <c r="E92" s="64">
        <v>664</v>
      </c>
      <c r="F92" s="65">
        <v>973</v>
      </c>
      <c r="G92" s="65"/>
      <c r="H92" s="55"/>
      <c r="I92" s="64">
        <v>664</v>
      </c>
      <c r="J92" s="65">
        <v>973</v>
      </c>
      <c r="K92" s="43"/>
      <c r="L92" s="43"/>
    </row>
    <row r="93" spans="1:12" ht="15" thickBot="1" x14ac:dyDescent="0.25">
      <c r="A93" s="62" t="s">
        <v>130</v>
      </c>
      <c r="B93" s="60" t="s">
        <v>117</v>
      </c>
      <c r="C93" s="47"/>
      <c r="D93" s="47"/>
      <c r="E93" s="64">
        <v>270</v>
      </c>
      <c r="F93" s="65">
        <v>333</v>
      </c>
      <c r="G93" s="65"/>
      <c r="H93" s="55"/>
      <c r="I93" s="64">
        <v>270</v>
      </c>
      <c r="J93" s="65">
        <v>333</v>
      </c>
      <c r="K93" s="43"/>
      <c r="L93" s="43"/>
    </row>
    <row r="94" spans="1:12" ht="15" thickBot="1" x14ac:dyDescent="0.25">
      <c r="A94" s="62" t="s">
        <v>130</v>
      </c>
      <c r="B94" s="60" t="s">
        <v>118</v>
      </c>
      <c r="C94" s="47"/>
      <c r="D94" s="47"/>
      <c r="E94" s="64"/>
      <c r="F94" s="65"/>
      <c r="G94" s="65"/>
      <c r="H94" s="55"/>
      <c r="I94" s="64"/>
      <c r="J94" s="65"/>
      <c r="K94" s="43"/>
      <c r="L94" s="43"/>
    </row>
    <row r="95" spans="1:12" ht="15" thickBot="1" x14ac:dyDescent="0.25">
      <c r="A95" s="62" t="s">
        <v>130</v>
      </c>
      <c r="B95" s="60" t="s">
        <v>119</v>
      </c>
      <c r="C95" s="47"/>
      <c r="D95" s="47"/>
      <c r="E95" s="64">
        <v>261</v>
      </c>
      <c r="F95" s="65">
        <v>424</v>
      </c>
      <c r="G95" s="65"/>
      <c r="H95" s="55"/>
      <c r="I95" s="64">
        <v>261</v>
      </c>
      <c r="J95" s="65">
        <v>424</v>
      </c>
      <c r="K95" s="43"/>
      <c r="L95" s="43"/>
    </row>
    <row r="96" spans="1:12" ht="15" thickBot="1" x14ac:dyDescent="0.25">
      <c r="A96" s="62" t="s">
        <v>130</v>
      </c>
      <c r="B96" s="60" t="s">
        <v>120</v>
      </c>
      <c r="C96" s="47"/>
      <c r="D96" s="47"/>
      <c r="E96" s="64"/>
      <c r="F96" s="65"/>
      <c r="G96" s="65"/>
      <c r="H96" s="55"/>
      <c r="I96" s="64"/>
      <c r="J96" s="65"/>
      <c r="K96" s="43"/>
      <c r="L96" s="43"/>
    </row>
    <row r="97" spans="1:12" ht="15" thickBot="1" x14ac:dyDescent="0.25">
      <c r="A97" s="62" t="s">
        <v>130</v>
      </c>
      <c r="B97" s="60" t="s">
        <v>121</v>
      </c>
      <c r="C97" s="47"/>
      <c r="D97" s="47"/>
      <c r="E97" s="64"/>
      <c r="F97" s="65"/>
      <c r="G97" s="65"/>
      <c r="H97" s="55"/>
      <c r="I97" s="64"/>
      <c r="J97" s="65"/>
      <c r="K97" s="43"/>
      <c r="L97" s="43"/>
    </row>
    <row r="98" spans="1:12" ht="15" thickBot="1" x14ac:dyDescent="0.25">
      <c r="A98" s="62" t="s">
        <v>130</v>
      </c>
      <c r="B98" s="60" t="s">
        <v>122</v>
      </c>
      <c r="C98" s="47"/>
      <c r="D98" s="47"/>
      <c r="E98" s="64"/>
      <c r="F98" s="65"/>
      <c r="G98" s="65"/>
      <c r="H98" s="55"/>
      <c r="I98" s="64"/>
      <c r="J98" s="65"/>
      <c r="K98" s="43"/>
      <c r="L98" s="43"/>
    </row>
    <row r="99" spans="1:12" ht="15" thickBot="1" x14ac:dyDescent="0.25">
      <c r="A99" s="62" t="s">
        <v>130</v>
      </c>
      <c r="B99" s="60" t="s">
        <v>123</v>
      </c>
      <c r="C99" s="47"/>
      <c r="D99" s="47"/>
      <c r="E99" s="64"/>
      <c r="F99" s="65"/>
      <c r="G99" s="65"/>
      <c r="H99" s="55"/>
      <c r="I99" s="64"/>
      <c r="J99" s="65"/>
      <c r="K99" s="43"/>
      <c r="L99" s="43"/>
    </row>
    <row r="100" spans="1:12" ht="15" thickBot="1" x14ac:dyDescent="0.25">
      <c r="A100" s="62" t="s">
        <v>130</v>
      </c>
      <c r="B100" s="60" t="s">
        <v>124</v>
      </c>
      <c r="C100" s="47"/>
      <c r="D100" s="47"/>
      <c r="E100" s="64"/>
      <c r="F100" s="65"/>
      <c r="G100" s="65"/>
      <c r="H100" s="55"/>
      <c r="I100" s="64"/>
      <c r="J100" s="65"/>
      <c r="K100" s="43"/>
      <c r="L100" s="43"/>
    </row>
    <row r="101" spans="1:12" ht="15" thickBot="1" x14ac:dyDescent="0.25">
      <c r="A101" s="62" t="s">
        <v>130</v>
      </c>
      <c r="B101" s="60" t="s">
        <v>125</v>
      </c>
      <c r="C101" s="47"/>
      <c r="D101" s="47"/>
      <c r="E101" s="64"/>
      <c r="F101" s="65"/>
      <c r="G101" s="65"/>
      <c r="H101" s="55"/>
      <c r="I101" s="64"/>
      <c r="J101" s="65"/>
      <c r="K101" s="43"/>
      <c r="L101" s="43"/>
    </row>
    <row r="102" spans="1:12" ht="15" thickBot="1" x14ac:dyDescent="0.25">
      <c r="A102" s="62" t="s">
        <v>130</v>
      </c>
      <c r="B102" s="60" t="s">
        <v>126</v>
      </c>
      <c r="C102" s="47"/>
      <c r="D102" s="47"/>
      <c r="E102" s="64"/>
      <c r="F102" s="65"/>
      <c r="G102" s="65"/>
      <c r="H102" s="55"/>
      <c r="I102" s="64"/>
      <c r="J102" s="65"/>
      <c r="K102" s="43"/>
      <c r="L102" s="43"/>
    </row>
    <row r="103" spans="1:12" ht="15" thickBot="1" x14ac:dyDescent="0.25">
      <c r="A103" s="62" t="s">
        <v>130</v>
      </c>
      <c r="B103" s="60" t="s">
        <v>127</v>
      </c>
      <c r="C103" s="47"/>
      <c r="D103" s="47"/>
      <c r="E103" s="64"/>
      <c r="F103" s="65"/>
      <c r="G103" s="65"/>
      <c r="H103" s="55"/>
      <c r="I103" s="64"/>
      <c r="J103" s="65"/>
      <c r="K103" s="43"/>
      <c r="L103" s="43"/>
    </row>
    <row r="104" spans="1:12" ht="15" thickBot="1" x14ac:dyDescent="0.25">
      <c r="A104" s="62" t="s">
        <v>130</v>
      </c>
      <c r="B104" s="60" t="s">
        <v>128</v>
      </c>
      <c r="C104" s="47"/>
      <c r="D104" s="47"/>
      <c r="E104" s="64">
        <v>211</v>
      </c>
      <c r="F104" s="65">
        <v>309</v>
      </c>
      <c r="G104" s="65"/>
      <c r="H104" s="55"/>
      <c r="I104" s="64">
        <v>211</v>
      </c>
      <c r="J104" s="65">
        <v>309</v>
      </c>
      <c r="K104" s="43"/>
      <c r="L104" s="43"/>
    </row>
    <row r="105" spans="1:12" ht="15" thickBot="1" x14ac:dyDescent="0.25">
      <c r="A105" s="62" t="s">
        <v>130</v>
      </c>
      <c r="B105" s="60" t="s">
        <v>129</v>
      </c>
      <c r="C105" s="47"/>
      <c r="D105" s="47"/>
      <c r="E105" s="64">
        <v>104</v>
      </c>
      <c r="F105" s="65">
        <v>143</v>
      </c>
      <c r="G105" s="65"/>
      <c r="H105" s="55"/>
      <c r="I105" s="64">
        <v>104</v>
      </c>
      <c r="J105" s="65">
        <v>143</v>
      </c>
      <c r="K105" s="43"/>
      <c r="L105" s="43"/>
    </row>
    <row r="106" spans="1:12" s="48" customFormat="1" ht="27" customHeight="1" thickBot="1" x14ac:dyDescent="0.25">
      <c r="A106" s="352" t="s">
        <v>177</v>
      </c>
      <c r="B106" s="353"/>
      <c r="C106" s="33">
        <f>+D106</f>
        <v>1</v>
      </c>
      <c r="D106" s="10">
        <f>+F106/J106</f>
        <v>1</v>
      </c>
      <c r="E106" s="7">
        <f t="shared" ref="E106:L106" si="7">SUM(E90:E105)</f>
        <v>2441</v>
      </c>
      <c r="F106" s="40">
        <f t="shared" si="7"/>
        <v>3628</v>
      </c>
      <c r="G106" s="40">
        <f t="shared" si="7"/>
        <v>0</v>
      </c>
      <c r="H106" s="40">
        <f t="shared" si="7"/>
        <v>0</v>
      </c>
      <c r="I106" s="7">
        <f>SUM(I90:I105)</f>
        <v>2441</v>
      </c>
      <c r="J106" s="40">
        <f t="shared" si="7"/>
        <v>3628</v>
      </c>
      <c r="K106" s="40">
        <f t="shared" si="7"/>
        <v>0</v>
      </c>
      <c r="L106" s="40">
        <f t="shared" si="7"/>
        <v>0</v>
      </c>
    </row>
    <row r="107" spans="1:12" ht="15" thickBot="1" x14ac:dyDescent="0.25">
      <c r="A107" s="62" t="s">
        <v>143</v>
      </c>
      <c r="B107" s="60" t="s">
        <v>131</v>
      </c>
      <c r="C107" s="47"/>
      <c r="D107" s="47"/>
      <c r="E107" s="54">
        <v>2</v>
      </c>
      <c r="F107" s="55">
        <v>3</v>
      </c>
      <c r="G107" s="55"/>
      <c r="H107" s="55"/>
      <c r="I107" s="54">
        <v>2</v>
      </c>
      <c r="J107" s="55">
        <v>3</v>
      </c>
      <c r="K107" s="43"/>
      <c r="L107" s="43"/>
    </row>
    <row r="108" spans="1:12" ht="15" thickBot="1" x14ac:dyDescent="0.25">
      <c r="A108" s="62" t="s">
        <v>143</v>
      </c>
      <c r="B108" s="60" t="s">
        <v>132</v>
      </c>
      <c r="C108" s="47"/>
      <c r="D108" s="47"/>
      <c r="E108" s="64">
        <v>18</v>
      </c>
      <c r="F108" s="65">
        <v>23</v>
      </c>
      <c r="G108" s="65"/>
      <c r="H108" s="55"/>
      <c r="I108" s="64">
        <v>18</v>
      </c>
      <c r="J108" s="65">
        <v>23</v>
      </c>
      <c r="K108" s="43"/>
      <c r="L108" s="43"/>
    </row>
    <row r="109" spans="1:12" ht="15" thickBot="1" x14ac:dyDescent="0.25">
      <c r="A109" s="62" t="s">
        <v>143</v>
      </c>
      <c r="B109" s="60" t="s">
        <v>133</v>
      </c>
      <c r="C109" s="47"/>
      <c r="D109" s="47"/>
      <c r="E109" s="64">
        <v>10</v>
      </c>
      <c r="F109" s="65">
        <v>26</v>
      </c>
      <c r="G109" s="65"/>
      <c r="H109" s="55"/>
      <c r="I109" s="64">
        <v>10</v>
      </c>
      <c r="J109" s="65">
        <v>26</v>
      </c>
      <c r="K109" s="43"/>
      <c r="L109" s="43"/>
    </row>
    <row r="110" spans="1:12" ht="15" thickBot="1" x14ac:dyDescent="0.25">
      <c r="A110" s="62" t="s">
        <v>143</v>
      </c>
      <c r="B110" s="60" t="s">
        <v>134</v>
      </c>
      <c r="C110" s="47"/>
      <c r="D110" s="47"/>
      <c r="E110" s="64">
        <v>14</v>
      </c>
      <c r="F110" s="65">
        <v>16</v>
      </c>
      <c r="G110" s="65"/>
      <c r="H110" s="55"/>
      <c r="I110" s="64">
        <v>14</v>
      </c>
      <c r="J110" s="65">
        <v>16</v>
      </c>
      <c r="K110" s="43"/>
      <c r="L110" s="43"/>
    </row>
    <row r="111" spans="1:12" ht="15" thickBot="1" x14ac:dyDescent="0.25">
      <c r="A111" s="62" t="s">
        <v>143</v>
      </c>
      <c r="B111" s="60" t="s">
        <v>135</v>
      </c>
      <c r="C111" s="47"/>
      <c r="D111" s="47"/>
      <c r="E111" s="64">
        <v>5</v>
      </c>
      <c r="F111" s="65">
        <v>9</v>
      </c>
      <c r="G111" s="65"/>
      <c r="H111" s="55"/>
      <c r="I111" s="64">
        <v>5</v>
      </c>
      <c r="J111" s="65">
        <v>9</v>
      </c>
      <c r="K111" s="43"/>
      <c r="L111" s="43"/>
    </row>
    <row r="112" spans="1:12" ht="15" thickBot="1" x14ac:dyDescent="0.25">
      <c r="A112" s="62" t="s">
        <v>143</v>
      </c>
      <c r="B112" s="60" t="s">
        <v>136</v>
      </c>
      <c r="C112" s="47"/>
      <c r="D112" s="47"/>
      <c r="E112" s="64">
        <v>5</v>
      </c>
      <c r="F112" s="65">
        <v>7</v>
      </c>
      <c r="G112" s="65"/>
      <c r="H112" s="55"/>
      <c r="I112" s="64">
        <v>5</v>
      </c>
      <c r="J112" s="65">
        <v>7</v>
      </c>
      <c r="K112" s="43"/>
      <c r="L112" s="43"/>
    </row>
    <row r="113" spans="1:12" ht="15" thickBot="1" x14ac:dyDescent="0.25">
      <c r="A113" s="62" t="s">
        <v>143</v>
      </c>
      <c r="B113" s="60" t="s">
        <v>137</v>
      </c>
      <c r="C113" s="47"/>
      <c r="D113" s="47"/>
      <c r="E113" s="64">
        <v>8</v>
      </c>
      <c r="F113" s="65">
        <v>11</v>
      </c>
      <c r="G113" s="65"/>
      <c r="H113" s="55"/>
      <c r="I113" s="64">
        <v>8</v>
      </c>
      <c r="J113" s="65">
        <v>11</v>
      </c>
      <c r="K113" s="43"/>
      <c r="L113" s="43"/>
    </row>
    <row r="114" spans="1:12" ht="15" thickBot="1" x14ac:dyDescent="0.25">
      <c r="A114" s="62" t="s">
        <v>143</v>
      </c>
      <c r="B114" s="60" t="s">
        <v>138</v>
      </c>
      <c r="C114" s="47"/>
      <c r="D114" s="47"/>
      <c r="E114" s="64">
        <v>11</v>
      </c>
      <c r="F114" s="65">
        <v>25</v>
      </c>
      <c r="G114" s="65"/>
      <c r="H114" s="55"/>
      <c r="I114" s="64">
        <v>11</v>
      </c>
      <c r="J114" s="65">
        <v>25</v>
      </c>
      <c r="K114" s="43"/>
      <c r="L114" s="43"/>
    </row>
    <row r="115" spans="1:12" ht="15" thickBot="1" x14ac:dyDescent="0.25">
      <c r="A115" s="62" t="s">
        <v>143</v>
      </c>
      <c r="B115" s="60" t="s">
        <v>139</v>
      </c>
      <c r="C115" s="47"/>
      <c r="D115" s="47"/>
      <c r="E115" s="64">
        <v>34</v>
      </c>
      <c r="F115" s="65">
        <v>42</v>
      </c>
      <c r="G115" s="65"/>
      <c r="H115" s="55"/>
      <c r="I115" s="64">
        <v>34</v>
      </c>
      <c r="J115" s="65">
        <v>42</v>
      </c>
      <c r="K115" s="43"/>
      <c r="L115" s="43"/>
    </row>
    <row r="116" spans="1:12" ht="15" thickBot="1" x14ac:dyDescent="0.25">
      <c r="A116" s="62" t="s">
        <v>143</v>
      </c>
      <c r="B116" s="60" t="s">
        <v>140</v>
      </c>
      <c r="C116" s="47"/>
      <c r="D116" s="47"/>
      <c r="E116" s="64">
        <v>2</v>
      </c>
      <c r="F116" s="65">
        <v>3</v>
      </c>
      <c r="G116" s="65"/>
      <c r="H116" s="55"/>
      <c r="I116" s="64">
        <v>2</v>
      </c>
      <c r="J116" s="65">
        <v>3</v>
      </c>
      <c r="K116" s="43"/>
      <c r="L116" s="43"/>
    </row>
    <row r="117" spans="1:12" ht="15" thickBot="1" x14ac:dyDescent="0.25">
      <c r="A117" s="62" t="s">
        <v>143</v>
      </c>
      <c r="B117" s="60" t="s">
        <v>141</v>
      </c>
      <c r="C117" s="47"/>
      <c r="D117" s="47"/>
      <c r="E117" s="64">
        <v>17</v>
      </c>
      <c r="F117" s="65">
        <v>24</v>
      </c>
      <c r="G117" s="65"/>
      <c r="H117" s="55"/>
      <c r="I117" s="64">
        <v>17</v>
      </c>
      <c r="J117" s="65">
        <v>24</v>
      </c>
      <c r="K117" s="43"/>
      <c r="L117" s="43"/>
    </row>
    <row r="118" spans="1:12" ht="15" thickBot="1" x14ac:dyDescent="0.25">
      <c r="A118" s="62" t="s">
        <v>143</v>
      </c>
      <c r="B118" s="60" t="s">
        <v>142</v>
      </c>
      <c r="C118" s="47"/>
      <c r="D118" s="47"/>
      <c r="E118" s="64">
        <v>6</v>
      </c>
      <c r="F118" s="65">
        <v>6</v>
      </c>
      <c r="G118" s="65"/>
      <c r="H118" s="55"/>
      <c r="I118" s="64">
        <v>6</v>
      </c>
      <c r="J118" s="65">
        <v>6</v>
      </c>
      <c r="K118" s="43"/>
      <c r="L118" s="43"/>
    </row>
    <row r="119" spans="1:12" s="48" customFormat="1" ht="15" thickBot="1" x14ac:dyDescent="0.25">
      <c r="A119" s="352" t="s">
        <v>178</v>
      </c>
      <c r="B119" s="353"/>
      <c r="C119" s="33">
        <f>+D119</f>
        <v>1</v>
      </c>
      <c r="D119" s="10">
        <f>+F119/J119</f>
        <v>1</v>
      </c>
      <c r="E119" s="7">
        <f t="shared" ref="E119:L119" si="8">SUM(E107:E118)</f>
        <v>132</v>
      </c>
      <c r="F119" s="40">
        <f t="shared" si="8"/>
        <v>195</v>
      </c>
      <c r="G119" s="40">
        <f t="shared" si="8"/>
        <v>0</v>
      </c>
      <c r="H119" s="40">
        <f t="shared" si="8"/>
        <v>0</v>
      </c>
      <c r="I119" s="7">
        <f>SUM(I107:I118)</f>
        <v>132</v>
      </c>
      <c r="J119" s="40">
        <f t="shared" si="8"/>
        <v>195</v>
      </c>
      <c r="K119" s="40">
        <f t="shared" si="8"/>
        <v>0</v>
      </c>
      <c r="L119" s="40">
        <f t="shared" si="8"/>
        <v>0</v>
      </c>
    </row>
    <row r="120" spans="1:12" ht="15" thickBot="1" x14ac:dyDescent="0.25">
      <c r="A120" s="62" t="s">
        <v>157</v>
      </c>
      <c r="B120" s="60" t="s">
        <v>144</v>
      </c>
      <c r="C120" s="47"/>
      <c r="D120" s="47"/>
      <c r="E120" s="64">
        <v>217</v>
      </c>
      <c r="F120" s="65">
        <v>252</v>
      </c>
      <c r="G120" s="65"/>
      <c r="H120" s="55"/>
      <c r="I120" s="64">
        <v>217</v>
      </c>
      <c r="J120" s="65">
        <v>252</v>
      </c>
      <c r="K120" s="43"/>
      <c r="L120" s="43"/>
    </row>
    <row r="121" spans="1:12" ht="15" thickBot="1" x14ac:dyDescent="0.25">
      <c r="A121" s="62" t="s">
        <v>157</v>
      </c>
      <c r="B121" s="60" t="s">
        <v>145</v>
      </c>
      <c r="C121" s="47"/>
      <c r="D121" s="47"/>
      <c r="E121" s="64">
        <v>179</v>
      </c>
      <c r="F121" s="65">
        <v>230</v>
      </c>
      <c r="G121" s="65"/>
      <c r="H121" s="55"/>
      <c r="I121" s="64">
        <v>179</v>
      </c>
      <c r="J121" s="65">
        <v>230</v>
      </c>
      <c r="K121" s="43"/>
      <c r="L121" s="43"/>
    </row>
    <row r="122" spans="1:12" ht="15" thickBot="1" x14ac:dyDescent="0.25">
      <c r="A122" s="62" t="s">
        <v>157</v>
      </c>
      <c r="B122" s="60" t="s">
        <v>146</v>
      </c>
      <c r="C122" s="47"/>
      <c r="D122" s="47"/>
      <c r="E122" s="64">
        <v>115</v>
      </c>
      <c r="F122" s="65">
        <v>167</v>
      </c>
      <c r="G122" s="65"/>
      <c r="H122" s="55"/>
      <c r="I122" s="64">
        <v>115</v>
      </c>
      <c r="J122" s="65">
        <v>167</v>
      </c>
      <c r="K122" s="43"/>
      <c r="L122" s="43"/>
    </row>
    <row r="123" spans="1:12" ht="15" thickBot="1" x14ac:dyDescent="0.25">
      <c r="A123" s="62" t="s">
        <v>157</v>
      </c>
      <c r="B123" s="60" t="s">
        <v>147</v>
      </c>
      <c r="C123" s="47"/>
      <c r="D123" s="47"/>
      <c r="E123" s="64">
        <v>233</v>
      </c>
      <c r="F123" s="65">
        <v>321</v>
      </c>
      <c r="G123" s="65"/>
      <c r="H123" s="55"/>
      <c r="I123" s="64">
        <v>233</v>
      </c>
      <c r="J123" s="65">
        <v>321</v>
      </c>
      <c r="K123" s="43"/>
      <c r="L123" s="43"/>
    </row>
    <row r="124" spans="1:12" ht="15" thickBot="1" x14ac:dyDescent="0.25">
      <c r="A124" s="62" t="s">
        <v>157</v>
      </c>
      <c r="B124" s="60" t="s">
        <v>148</v>
      </c>
      <c r="C124" s="47"/>
      <c r="D124" s="47"/>
      <c r="E124" s="64"/>
      <c r="F124" s="65"/>
      <c r="G124" s="65"/>
      <c r="H124" s="55"/>
      <c r="I124" s="64"/>
      <c r="J124" s="65"/>
      <c r="K124" s="43"/>
      <c r="L124" s="43"/>
    </row>
    <row r="125" spans="1:12" ht="15" thickBot="1" x14ac:dyDescent="0.25">
      <c r="A125" s="62" t="s">
        <v>157</v>
      </c>
      <c r="B125" s="60" t="s">
        <v>149</v>
      </c>
      <c r="C125" s="47"/>
      <c r="D125" s="47"/>
      <c r="E125" s="64"/>
      <c r="F125" s="65"/>
      <c r="G125" s="65"/>
      <c r="H125" s="55"/>
      <c r="I125" s="64"/>
      <c r="J125" s="65"/>
      <c r="K125" s="43"/>
      <c r="L125" s="43"/>
    </row>
    <row r="126" spans="1:12" ht="15" thickBot="1" x14ac:dyDescent="0.25">
      <c r="A126" s="62" t="s">
        <v>157</v>
      </c>
      <c r="B126" s="60" t="s">
        <v>150</v>
      </c>
      <c r="C126" s="47"/>
      <c r="D126" s="47"/>
      <c r="E126" s="64"/>
      <c r="F126" s="65"/>
      <c r="G126" s="65"/>
      <c r="H126" s="55"/>
      <c r="I126" s="64"/>
      <c r="J126" s="65"/>
      <c r="K126" s="43"/>
      <c r="L126" s="43"/>
    </row>
    <row r="127" spans="1:12" ht="15" thickBot="1" x14ac:dyDescent="0.25">
      <c r="A127" s="62" t="s">
        <v>157</v>
      </c>
      <c r="B127" s="60" t="s">
        <v>151</v>
      </c>
      <c r="C127" s="47"/>
      <c r="D127" s="47"/>
      <c r="E127" s="64"/>
      <c r="F127" s="65"/>
      <c r="G127" s="65"/>
      <c r="H127" s="55"/>
      <c r="I127" s="64"/>
      <c r="J127" s="65"/>
      <c r="K127" s="43"/>
      <c r="L127" s="43"/>
    </row>
    <row r="128" spans="1:12" ht="15" thickBot="1" x14ac:dyDescent="0.25">
      <c r="A128" s="62" t="s">
        <v>157</v>
      </c>
      <c r="B128" s="60" t="s">
        <v>152</v>
      </c>
      <c r="C128" s="47"/>
      <c r="D128" s="47"/>
      <c r="E128" s="64"/>
      <c r="F128" s="65"/>
      <c r="G128" s="65"/>
      <c r="H128" s="55"/>
      <c r="I128" s="64"/>
      <c r="J128" s="65"/>
      <c r="K128" s="43"/>
      <c r="L128" s="43"/>
    </row>
    <row r="129" spans="1:12" ht="15" thickBot="1" x14ac:dyDescent="0.25">
      <c r="A129" s="62" t="s">
        <v>157</v>
      </c>
      <c r="B129" s="60" t="s">
        <v>153</v>
      </c>
      <c r="C129" s="47"/>
      <c r="D129" s="47"/>
      <c r="E129" s="64"/>
      <c r="F129" s="65"/>
      <c r="G129" s="65"/>
      <c r="H129" s="55"/>
      <c r="I129" s="64"/>
      <c r="J129" s="65"/>
      <c r="K129" s="43"/>
      <c r="L129" s="43"/>
    </row>
    <row r="130" spans="1:12" ht="15" thickBot="1" x14ac:dyDescent="0.25">
      <c r="A130" s="62" t="s">
        <v>157</v>
      </c>
      <c r="B130" s="60" t="s">
        <v>154</v>
      </c>
      <c r="C130" s="47"/>
      <c r="D130" s="47"/>
      <c r="E130" s="64"/>
      <c r="F130" s="65"/>
      <c r="G130" s="65"/>
      <c r="H130" s="55"/>
      <c r="I130" s="64"/>
      <c r="J130" s="65"/>
      <c r="K130" s="43"/>
      <c r="L130" s="43"/>
    </row>
    <row r="131" spans="1:12" ht="15" thickBot="1" x14ac:dyDescent="0.25">
      <c r="A131" s="62" t="s">
        <v>157</v>
      </c>
      <c r="B131" s="60" t="s">
        <v>155</v>
      </c>
      <c r="C131" s="47"/>
      <c r="D131" s="47"/>
      <c r="E131" s="64"/>
      <c r="F131" s="65"/>
      <c r="G131" s="65"/>
      <c r="H131" s="55"/>
      <c r="I131" s="64"/>
      <c r="J131" s="65"/>
      <c r="K131" s="43"/>
      <c r="L131" s="43"/>
    </row>
    <row r="132" spans="1:12" ht="15" thickBot="1" x14ac:dyDescent="0.25">
      <c r="A132" s="62" t="s">
        <v>157</v>
      </c>
      <c r="B132" s="60" t="s">
        <v>156</v>
      </c>
      <c r="C132" s="47"/>
      <c r="D132" s="47"/>
      <c r="E132" s="64"/>
      <c r="F132" s="65"/>
      <c r="G132" s="65"/>
      <c r="H132" s="55"/>
      <c r="I132" s="64"/>
      <c r="J132" s="65"/>
      <c r="K132" s="43"/>
      <c r="L132" s="43"/>
    </row>
    <row r="133" spans="1:12" s="48" customFormat="1" ht="29.25" customHeight="1" thickBot="1" x14ac:dyDescent="0.25">
      <c r="A133" s="352" t="s">
        <v>179</v>
      </c>
      <c r="B133" s="353"/>
      <c r="C133" s="33">
        <f>+D133</f>
        <v>1</v>
      </c>
      <c r="D133" s="10">
        <f>+F133/J133</f>
        <v>1</v>
      </c>
      <c r="E133" s="7">
        <f t="shared" ref="E133:L133" si="9">SUM(E120:E132)</f>
        <v>744</v>
      </c>
      <c r="F133" s="40">
        <f t="shared" si="9"/>
        <v>970</v>
      </c>
      <c r="G133" s="40">
        <f t="shared" si="9"/>
        <v>0</v>
      </c>
      <c r="H133" s="40">
        <f t="shared" si="9"/>
        <v>0</v>
      </c>
      <c r="I133" s="7">
        <f>SUM(I120:I132)</f>
        <v>744</v>
      </c>
      <c r="J133" s="40">
        <f t="shared" si="9"/>
        <v>970</v>
      </c>
      <c r="K133" s="40">
        <f t="shared" si="9"/>
        <v>0</v>
      </c>
      <c r="L133" s="40">
        <f t="shared" si="9"/>
        <v>0</v>
      </c>
    </row>
    <row r="134" spans="1:12" ht="15" thickBot="1" x14ac:dyDescent="0.25">
      <c r="A134" s="62" t="s">
        <v>162</v>
      </c>
      <c r="B134" s="60" t="s">
        <v>158</v>
      </c>
      <c r="C134" s="47"/>
      <c r="D134" s="47"/>
      <c r="E134" s="64">
        <v>324</v>
      </c>
      <c r="F134" s="65">
        <v>441</v>
      </c>
      <c r="G134" s="65"/>
      <c r="H134" s="55"/>
      <c r="I134" s="64">
        <v>324</v>
      </c>
      <c r="J134" s="65">
        <v>441</v>
      </c>
      <c r="K134" s="43"/>
      <c r="L134" s="43"/>
    </row>
    <row r="135" spans="1:12" ht="15" thickBot="1" x14ac:dyDescent="0.25">
      <c r="A135" s="62" t="s">
        <v>162</v>
      </c>
      <c r="B135" s="60" t="s">
        <v>159</v>
      </c>
      <c r="C135" s="47"/>
      <c r="D135" s="47"/>
      <c r="E135" s="64"/>
      <c r="F135" s="65"/>
      <c r="G135" s="65"/>
      <c r="H135" s="55"/>
      <c r="I135" s="64"/>
      <c r="J135" s="65"/>
      <c r="K135" s="43"/>
      <c r="L135" s="43"/>
    </row>
    <row r="136" spans="1:12" ht="15" thickBot="1" x14ac:dyDescent="0.25">
      <c r="A136" s="62" t="s">
        <v>162</v>
      </c>
      <c r="B136" s="60" t="s">
        <v>160</v>
      </c>
      <c r="C136" s="47"/>
      <c r="D136" s="47"/>
      <c r="F136" s="55"/>
      <c r="G136" s="55"/>
      <c r="H136" s="55"/>
      <c r="J136" s="55"/>
      <c r="K136" s="43"/>
      <c r="L136" s="43"/>
    </row>
    <row r="137" spans="1:12" ht="15" thickBot="1" x14ac:dyDescent="0.25">
      <c r="A137" s="62" t="s">
        <v>162</v>
      </c>
      <c r="B137" s="60" t="s">
        <v>161</v>
      </c>
      <c r="C137" s="47"/>
      <c r="D137" s="47"/>
      <c r="F137" s="55"/>
      <c r="G137" s="55"/>
      <c r="H137" s="55"/>
      <c r="J137" s="55"/>
      <c r="K137" s="43"/>
      <c r="L137" s="43"/>
    </row>
    <row r="138" spans="1:12" s="48" customFormat="1" ht="15" thickBot="1" x14ac:dyDescent="0.25">
      <c r="A138" s="352" t="s">
        <v>180</v>
      </c>
      <c r="B138" s="353"/>
      <c r="C138" s="33">
        <f>+D138</f>
        <v>1</v>
      </c>
      <c r="D138" s="10">
        <f>+F138/J138</f>
        <v>1</v>
      </c>
      <c r="E138" s="7">
        <f t="shared" ref="E138:L138" si="10">SUM(E134:E137)</f>
        <v>324</v>
      </c>
      <c r="F138" s="40">
        <f t="shared" si="10"/>
        <v>441</v>
      </c>
      <c r="G138" s="40">
        <f t="shared" si="10"/>
        <v>0</v>
      </c>
      <c r="H138" s="40">
        <f t="shared" si="10"/>
        <v>0</v>
      </c>
      <c r="I138" s="7">
        <f>SUM(I134:I137)</f>
        <v>324</v>
      </c>
      <c r="J138" s="40">
        <f t="shared" si="10"/>
        <v>441</v>
      </c>
      <c r="K138" s="40">
        <f t="shared" si="10"/>
        <v>0</v>
      </c>
      <c r="L138" s="40">
        <f t="shared" si="10"/>
        <v>0</v>
      </c>
    </row>
    <row r="139" spans="1:12" ht="15" thickBot="1" x14ac:dyDescent="0.25">
      <c r="A139" s="62" t="s">
        <v>170</v>
      </c>
      <c r="B139" s="60" t="s">
        <v>163</v>
      </c>
      <c r="C139" s="47"/>
      <c r="D139" s="47"/>
      <c r="E139" s="64">
        <v>57</v>
      </c>
      <c r="F139" s="65">
        <v>69</v>
      </c>
      <c r="G139" s="65"/>
      <c r="H139" s="55"/>
      <c r="I139" s="64">
        <v>57</v>
      </c>
      <c r="J139" s="65">
        <v>69</v>
      </c>
      <c r="K139" s="43"/>
      <c r="L139" s="43"/>
    </row>
    <row r="140" spans="1:12" ht="15" thickBot="1" x14ac:dyDescent="0.25">
      <c r="A140" s="62" t="s">
        <v>170</v>
      </c>
      <c r="B140" s="60" t="s">
        <v>164</v>
      </c>
      <c r="C140" s="47"/>
      <c r="D140" s="47"/>
      <c r="E140" s="64">
        <v>2</v>
      </c>
      <c r="F140" s="65">
        <v>4</v>
      </c>
      <c r="G140" s="65"/>
      <c r="H140" s="55"/>
      <c r="I140" s="64">
        <v>2</v>
      </c>
      <c r="J140" s="65">
        <v>4</v>
      </c>
      <c r="K140" s="43"/>
      <c r="L140" s="43"/>
    </row>
    <row r="141" spans="1:12" ht="15" thickBot="1" x14ac:dyDescent="0.25">
      <c r="A141" s="62" t="s">
        <v>170</v>
      </c>
      <c r="B141" s="60" t="s">
        <v>165</v>
      </c>
      <c r="C141" s="47"/>
      <c r="D141" s="47"/>
      <c r="E141" s="64">
        <v>10</v>
      </c>
      <c r="F141" s="65">
        <v>10</v>
      </c>
      <c r="G141" s="65"/>
      <c r="H141" s="55"/>
      <c r="I141" s="64">
        <v>10</v>
      </c>
      <c r="J141" s="65">
        <v>10</v>
      </c>
      <c r="K141" s="43"/>
      <c r="L141" s="43"/>
    </row>
    <row r="142" spans="1:12" ht="15" thickBot="1" x14ac:dyDescent="0.25">
      <c r="A142" s="62" t="s">
        <v>170</v>
      </c>
      <c r="B142" s="60" t="s">
        <v>166</v>
      </c>
      <c r="C142" s="47"/>
      <c r="D142" s="47"/>
      <c r="E142" s="64"/>
      <c r="F142" s="65"/>
      <c r="G142" s="65"/>
      <c r="H142" s="55"/>
      <c r="I142" s="64"/>
      <c r="J142" s="65"/>
      <c r="K142" s="43"/>
      <c r="L142" s="43"/>
    </row>
    <row r="143" spans="1:12" ht="15" thickBot="1" x14ac:dyDescent="0.25">
      <c r="A143" s="62" t="s">
        <v>170</v>
      </c>
      <c r="B143" s="60" t="s">
        <v>167</v>
      </c>
      <c r="C143" s="47"/>
      <c r="D143" s="47"/>
      <c r="E143" s="64">
        <v>12</v>
      </c>
      <c r="F143" s="65">
        <v>12</v>
      </c>
      <c r="G143" s="65"/>
      <c r="H143" s="55"/>
      <c r="I143" s="64">
        <v>12</v>
      </c>
      <c r="J143" s="65">
        <v>12</v>
      </c>
      <c r="K143" s="43"/>
      <c r="L143" s="43"/>
    </row>
    <row r="144" spans="1:12" ht="15" thickBot="1" x14ac:dyDescent="0.25">
      <c r="A144" s="62" t="s">
        <v>170</v>
      </c>
      <c r="B144" s="60" t="s">
        <v>168</v>
      </c>
      <c r="C144" s="47"/>
      <c r="D144" s="47"/>
      <c r="E144" s="64">
        <v>12</v>
      </c>
      <c r="F144" s="65">
        <v>13</v>
      </c>
      <c r="G144" s="65"/>
      <c r="H144" s="55"/>
      <c r="I144" s="64">
        <v>12</v>
      </c>
      <c r="J144" s="65">
        <v>13</v>
      </c>
      <c r="K144" s="43"/>
      <c r="L144" s="43"/>
    </row>
    <row r="145" spans="1:12" ht="15" thickBot="1" x14ac:dyDescent="0.25">
      <c r="A145" s="62" t="s">
        <v>170</v>
      </c>
      <c r="B145" s="60" t="s">
        <v>169</v>
      </c>
      <c r="C145" s="47"/>
      <c r="D145" s="47"/>
      <c r="E145" s="64">
        <v>4</v>
      </c>
      <c r="F145" s="65">
        <v>4</v>
      </c>
      <c r="G145" s="65"/>
      <c r="H145" s="55"/>
      <c r="I145" s="64">
        <v>4</v>
      </c>
      <c r="J145" s="65">
        <v>4</v>
      </c>
      <c r="K145" s="43"/>
      <c r="L145" s="43"/>
    </row>
    <row r="146" spans="1:12" s="48" customFormat="1" ht="15" thickBot="1" x14ac:dyDescent="0.25">
      <c r="A146" s="352" t="s">
        <v>181</v>
      </c>
      <c r="B146" s="353"/>
      <c r="C146" s="33">
        <f>+D146</f>
        <v>1</v>
      </c>
      <c r="D146" s="10">
        <f>+F146/J146</f>
        <v>1</v>
      </c>
      <c r="E146" s="7">
        <f t="shared" ref="E146:L146" si="11">SUM(E139:E145)</f>
        <v>97</v>
      </c>
      <c r="F146" s="40">
        <f t="shared" si="11"/>
        <v>112</v>
      </c>
      <c r="G146" s="40">
        <f t="shared" si="11"/>
        <v>0</v>
      </c>
      <c r="H146" s="40">
        <f t="shared" si="11"/>
        <v>0</v>
      </c>
      <c r="I146" s="7">
        <f>SUM(I139:I145)</f>
        <v>97</v>
      </c>
      <c r="J146" s="40">
        <f t="shared" si="11"/>
        <v>112</v>
      </c>
      <c r="K146" s="40">
        <f t="shared" si="11"/>
        <v>0</v>
      </c>
      <c r="L146" s="40">
        <f t="shared" si="11"/>
        <v>0</v>
      </c>
    </row>
    <row r="147" spans="1:12" x14ac:dyDescent="0.2">
      <c r="B147" s="73" t="s">
        <v>186</v>
      </c>
      <c r="C147" s="73"/>
      <c r="D147" s="73"/>
      <c r="E147" s="87">
        <f t="shared" ref="E147:L147" si="12">+E25+E36+E47+E61+E72+E78+E89+E106+E119+E133+E138+E146</f>
        <v>18680</v>
      </c>
      <c r="F147" s="73">
        <f t="shared" si="12"/>
        <v>27449</v>
      </c>
      <c r="G147" s="73">
        <f t="shared" si="12"/>
        <v>0</v>
      </c>
      <c r="H147" s="73">
        <f t="shared" si="12"/>
        <v>0</v>
      </c>
      <c r="I147" s="87">
        <f>+I25+I36+I47+I61+I72+I78+I89+I106+I119+I133+I138+I146</f>
        <v>18680</v>
      </c>
      <c r="J147" s="73">
        <f t="shared" si="12"/>
        <v>27449</v>
      </c>
      <c r="K147" s="73">
        <f t="shared" si="12"/>
        <v>0</v>
      </c>
      <c r="L147" s="73">
        <f t="shared" si="12"/>
        <v>0</v>
      </c>
    </row>
    <row r="148" spans="1:12" x14ac:dyDescent="0.2">
      <c r="C148" s="53"/>
      <c r="D148" s="57"/>
    </row>
    <row r="154" spans="1:12" x14ac:dyDescent="0.2">
      <c r="I154" s="46"/>
      <c r="J154" s="46"/>
      <c r="K154" s="46"/>
      <c r="L154" s="46"/>
    </row>
    <row r="155" spans="1:12" x14ac:dyDescent="0.2">
      <c r="I155" s="46"/>
      <c r="J155" s="46"/>
      <c r="K155" s="46"/>
      <c r="L155" s="46"/>
    </row>
    <row r="156" spans="1:12" x14ac:dyDescent="0.2">
      <c r="I156" s="46"/>
      <c r="J156" s="46"/>
      <c r="K156" s="46"/>
      <c r="L156" s="46"/>
    </row>
    <row r="157" spans="1:12" x14ac:dyDescent="0.2">
      <c r="I157" s="46"/>
      <c r="J157" s="46"/>
      <c r="K157" s="46"/>
      <c r="L157" s="46"/>
    </row>
    <row r="158" spans="1:12" x14ac:dyDescent="0.2">
      <c r="I158" s="46"/>
      <c r="J158" s="46"/>
      <c r="K158" s="46"/>
      <c r="L158" s="46"/>
    </row>
    <row r="159" spans="1:12" x14ac:dyDescent="0.2">
      <c r="I159" s="46"/>
      <c r="J159" s="46"/>
      <c r="K159" s="46"/>
      <c r="L159" s="46"/>
    </row>
    <row r="160" spans="1:12" x14ac:dyDescent="0.2">
      <c r="I160" s="46"/>
      <c r="J160" s="46"/>
      <c r="K160" s="46"/>
      <c r="L160" s="46"/>
    </row>
    <row r="161" spans="9:12" x14ac:dyDescent="0.2">
      <c r="I161" s="46"/>
      <c r="J161" s="46"/>
      <c r="K161" s="46"/>
      <c r="L161" s="46"/>
    </row>
    <row r="162" spans="9:12" x14ac:dyDescent="0.2">
      <c r="I162" s="46"/>
      <c r="J162" s="46"/>
      <c r="K162" s="46"/>
      <c r="L162" s="46"/>
    </row>
    <row r="163" spans="9:12" x14ac:dyDescent="0.2">
      <c r="I163" s="46"/>
      <c r="J163" s="46"/>
      <c r="K163" s="46"/>
      <c r="L163" s="46"/>
    </row>
    <row r="164" spans="9:12" x14ac:dyDescent="0.2">
      <c r="I164" s="46"/>
      <c r="J164" s="46"/>
      <c r="K164" s="46"/>
      <c r="L164" s="46"/>
    </row>
    <row r="165" spans="9:12" x14ac:dyDescent="0.2">
      <c r="I165" s="46"/>
      <c r="J165" s="46"/>
      <c r="K165" s="46"/>
      <c r="L165" s="46"/>
    </row>
    <row r="166" spans="9:12" x14ac:dyDescent="0.2">
      <c r="I166" s="46"/>
      <c r="J166" s="46"/>
      <c r="K166" s="46"/>
      <c r="L166" s="46"/>
    </row>
    <row r="167" spans="9:12" x14ac:dyDescent="0.2">
      <c r="I167" s="46"/>
      <c r="J167" s="46"/>
      <c r="K167" s="46"/>
      <c r="L167" s="46"/>
    </row>
    <row r="168" spans="9:12" x14ac:dyDescent="0.2">
      <c r="I168" s="46"/>
      <c r="J168" s="46"/>
      <c r="K168" s="46"/>
      <c r="L168" s="46"/>
    </row>
    <row r="169" spans="9:12" x14ac:dyDescent="0.2">
      <c r="I169" s="46"/>
      <c r="J169" s="46"/>
      <c r="K169" s="46"/>
      <c r="L169" s="46"/>
    </row>
    <row r="170" spans="9:12" x14ac:dyDescent="0.2">
      <c r="I170" s="46"/>
      <c r="J170" s="46"/>
      <c r="K170" s="46"/>
      <c r="L170" s="46"/>
    </row>
    <row r="171" spans="9:12" x14ac:dyDescent="0.2">
      <c r="I171" s="46"/>
      <c r="J171" s="46"/>
      <c r="K171" s="46"/>
      <c r="L171" s="46"/>
    </row>
    <row r="172" spans="9:12" x14ac:dyDescent="0.2">
      <c r="I172" s="46"/>
      <c r="J172" s="46"/>
      <c r="K172" s="46"/>
      <c r="L172" s="46"/>
    </row>
    <row r="173" spans="9:12" x14ac:dyDescent="0.2">
      <c r="I173" s="46"/>
      <c r="J173" s="46"/>
      <c r="K173" s="46"/>
      <c r="L173" s="46"/>
    </row>
    <row r="174" spans="9:12" x14ac:dyDescent="0.2">
      <c r="I174" s="46"/>
      <c r="J174" s="46"/>
      <c r="K174" s="46"/>
      <c r="L174" s="46"/>
    </row>
    <row r="175" spans="9:12" x14ac:dyDescent="0.2">
      <c r="I175" s="46"/>
      <c r="J175" s="46"/>
      <c r="K175" s="46"/>
      <c r="L175" s="46"/>
    </row>
    <row r="176" spans="9:12" x14ac:dyDescent="0.2">
      <c r="I176" s="46"/>
      <c r="J176" s="46"/>
      <c r="K176" s="46"/>
      <c r="L176" s="46"/>
    </row>
    <row r="177" spans="9:12" x14ac:dyDescent="0.2">
      <c r="I177" s="46"/>
      <c r="J177" s="46"/>
      <c r="K177" s="46"/>
      <c r="L177" s="46"/>
    </row>
    <row r="178" spans="9:12" x14ac:dyDescent="0.2">
      <c r="I178" s="46"/>
      <c r="J178" s="46"/>
      <c r="K178" s="46"/>
      <c r="L178" s="46"/>
    </row>
    <row r="179" spans="9:12" x14ac:dyDescent="0.2">
      <c r="J179" s="65"/>
    </row>
  </sheetData>
  <mergeCells count="21"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  <mergeCell ref="E1:L1"/>
    <mergeCell ref="E2:H9"/>
    <mergeCell ref="I2:L9"/>
    <mergeCell ref="E10:H10"/>
    <mergeCell ref="I10:L10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7109375" style="62" bestFit="1" customWidth="1"/>
    <col min="2" max="2" width="36.7109375" style="62" bestFit="1" customWidth="1"/>
    <col min="3" max="3" width="14.42578125" style="46" customWidth="1"/>
    <col min="4" max="4" width="14.140625" style="46" customWidth="1"/>
    <col min="5" max="5" width="8.42578125" style="54" bestFit="1" customWidth="1"/>
    <col min="6" max="6" width="9.85546875" style="54" bestFit="1" customWidth="1"/>
    <col min="7" max="16" width="9.7109375" style="46" bestFit="1" customWidth="1"/>
    <col min="17" max="17" width="11.7109375" style="46" bestFit="1" customWidth="1"/>
    <col min="18" max="16384" width="11.42578125" style="46"/>
  </cols>
  <sheetData>
    <row r="1" spans="1:19" s="92" customFormat="1" ht="73.5" customHeight="1" thickTop="1" thickBot="1" x14ac:dyDescent="0.25">
      <c r="A1" s="216" t="s">
        <v>0</v>
      </c>
      <c r="B1" s="219" t="s">
        <v>1</v>
      </c>
      <c r="C1" s="219" t="s">
        <v>187</v>
      </c>
      <c r="D1" s="237" t="s">
        <v>184</v>
      </c>
      <c r="E1" s="240" t="s">
        <v>321</v>
      </c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2"/>
    </row>
    <row r="2" spans="1:19" s="92" customFormat="1" ht="15" customHeight="1" thickTop="1" x14ac:dyDescent="0.2">
      <c r="A2" s="217"/>
      <c r="B2" s="220"/>
      <c r="C2" s="222"/>
      <c r="D2" s="238"/>
      <c r="E2" s="268" t="s">
        <v>2</v>
      </c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43" t="s">
        <v>3</v>
      </c>
      <c r="S2" s="244"/>
    </row>
    <row r="3" spans="1:19" s="92" customFormat="1" ht="15" customHeight="1" x14ac:dyDescent="0.2">
      <c r="A3" s="217"/>
      <c r="B3" s="220"/>
      <c r="C3" s="222"/>
      <c r="D3" s="238"/>
      <c r="E3" s="268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43"/>
      <c r="S3" s="244"/>
    </row>
    <row r="4" spans="1:19" s="92" customFormat="1" ht="15" customHeight="1" x14ac:dyDescent="0.2">
      <c r="A4" s="217"/>
      <c r="B4" s="220"/>
      <c r="C4" s="222"/>
      <c r="D4" s="238"/>
      <c r="E4" s="268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43"/>
      <c r="S4" s="244"/>
    </row>
    <row r="5" spans="1:19" s="92" customFormat="1" ht="15" customHeight="1" x14ac:dyDescent="0.2">
      <c r="A5" s="217"/>
      <c r="B5" s="220"/>
      <c r="C5" s="222"/>
      <c r="D5" s="238"/>
      <c r="E5" s="268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43"/>
      <c r="S5" s="244"/>
    </row>
    <row r="6" spans="1:19" s="92" customFormat="1" ht="15" customHeight="1" x14ac:dyDescent="0.2">
      <c r="A6" s="217"/>
      <c r="B6" s="220"/>
      <c r="C6" s="222"/>
      <c r="D6" s="238"/>
      <c r="E6" s="268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43"/>
      <c r="S6" s="244"/>
    </row>
    <row r="7" spans="1:19" s="92" customFormat="1" ht="15" customHeight="1" x14ac:dyDescent="0.2">
      <c r="A7" s="217"/>
      <c r="B7" s="220"/>
      <c r="C7" s="222"/>
      <c r="D7" s="238"/>
      <c r="E7" s="268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43"/>
      <c r="S7" s="244"/>
    </row>
    <row r="8" spans="1:19" s="92" customFormat="1" ht="15" customHeight="1" x14ac:dyDescent="0.2">
      <c r="A8" s="217"/>
      <c r="B8" s="220"/>
      <c r="C8" s="222"/>
      <c r="D8" s="238"/>
      <c r="E8" s="268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43"/>
      <c r="S8" s="244"/>
    </row>
    <row r="9" spans="1:19" s="92" customFormat="1" ht="15.75" customHeight="1" thickBot="1" x14ac:dyDescent="0.25">
      <c r="A9" s="217"/>
      <c r="B9" s="220"/>
      <c r="C9" s="222"/>
      <c r="D9" s="238"/>
      <c r="E9" s="270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45"/>
      <c r="S9" s="246"/>
    </row>
    <row r="10" spans="1:19" s="92" customFormat="1" ht="57.75" customHeight="1" thickTop="1" thickBot="1" x14ac:dyDescent="0.25">
      <c r="A10" s="218"/>
      <c r="B10" s="221"/>
      <c r="C10" s="222"/>
      <c r="D10" s="239"/>
      <c r="E10" s="260" t="s">
        <v>322</v>
      </c>
      <c r="F10" s="260"/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0"/>
      <c r="R10" s="247" t="s">
        <v>390</v>
      </c>
      <c r="S10" s="248"/>
    </row>
    <row r="11" spans="1:19" s="92" customFormat="1" ht="15" thickBot="1" x14ac:dyDescent="0.25">
      <c r="A11" s="101"/>
      <c r="B11" s="101"/>
      <c r="C11" s="222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0" t="s">
        <v>16</v>
      </c>
      <c r="R11" s="249"/>
      <c r="S11" s="250"/>
    </row>
    <row r="12" spans="1:19" s="132" customFormat="1" ht="13.5" thickBot="1" x14ac:dyDescent="0.25">
      <c r="A12" s="1" t="s">
        <v>363</v>
      </c>
      <c r="B12" s="60" t="s">
        <v>364</v>
      </c>
      <c r="C12" s="163" t="str">
        <f t="shared" ref="C12:C17" si="0">IF(Q12&lt;&gt;0,"SI", "NO")</f>
        <v>SI</v>
      </c>
      <c r="D12" s="162">
        <f t="shared" ref="D12:D17" si="1">+Q12/R12</f>
        <v>0.1048951048951049</v>
      </c>
      <c r="E12" s="178">
        <f>IFERROR(VLOOKUP($B12,[1]NUM21!$H$3:$M$100,2,FALSE),0)</f>
        <v>15</v>
      </c>
      <c r="F12" s="178">
        <f>IFERROR(VLOOKUP($B12,[1]NUM21!$H$3:$M$100,3,FALSE),0)</f>
        <v>7</v>
      </c>
      <c r="G12" s="178">
        <f>IFERROR(VLOOKUP($B12,[1]NUM21!$H$3:$M$100,4,FALSE),0)</f>
        <v>4</v>
      </c>
      <c r="H12" s="178">
        <f>IFERROR(VLOOKUP($B12,[1]NUM21!$H$3:$M$100,5,FALSE),0)</f>
        <v>4</v>
      </c>
      <c r="I12" s="59"/>
      <c r="J12" s="59"/>
      <c r="K12" s="59"/>
      <c r="L12" s="59"/>
      <c r="M12" s="61"/>
      <c r="N12" s="61"/>
      <c r="O12" s="61"/>
      <c r="P12" s="62"/>
      <c r="Q12" s="7">
        <f t="shared" ref="Q12:Q17" si="2">SUM(E12:P12)</f>
        <v>30</v>
      </c>
      <c r="R12" s="284">
        <v>286</v>
      </c>
      <c r="S12" s="285"/>
    </row>
    <row r="13" spans="1:19" s="132" customFormat="1" ht="13.5" thickBot="1" x14ac:dyDescent="0.25">
      <c r="A13" s="1" t="s">
        <v>71</v>
      </c>
      <c r="B13" s="60" t="s">
        <v>365</v>
      </c>
      <c r="C13" s="163" t="str">
        <f t="shared" si="0"/>
        <v>SI</v>
      </c>
      <c r="D13" s="162">
        <f t="shared" si="1"/>
        <v>2.2357723577235773E-2</v>
      </c>
      <c r="E13" s="178">
        <f>IFERROR(VLOOKUP($B13,[1]NUM21!$H$3:$M$100,2,FALSE),0)</f>
        <v>9</v>
      </c>
      <c r="F13" s="178">
        <f>IFERROR(VLOOKUP($B13,[1]NUM21!$H$3:$M$100,3,FALSE),0)</f>
        <v>6</v>
      </c>
      <c r="G13" s="178">
        <f>IFERROR(VLOOKUP($B13,[1]NUM21!$H$3:$M$100,4,FALSE),0)</f>
        <v>3</v>
      </c>
      <c r="H13" s="178">
        <f>IFERROR(VLOOKUP($B13,[1]NUM21!$H$3:$M$100,5,FALSE),0)</f>
        <v>4</v>
      </c>
      <c r="I13" s="59"/>
      <c r="J13" s="59"/>
      <c r="K13" s="59"/>
      <c r="L13" s="59"/>
      <c r="M13" s="61"/>
      <c r="N13" s="61"/>
      <c r="O13" s="61"/>
      <c r="P13" s="62"/>
      <c r="Q13" s="7">
        <f t="shared" si="2"/>
        <v>22</v>
      </c>
      <c r="R13" s="278">
        <v>984</v>
      </c>
      <c r="S13" s="279"/>
    </row>
    <row r="14" spans="1:19" s="132" customFormat="1" ht="13.5" thickBot="1" x14ac:dyDescent="0.25">
      <c r="A14" s="1" t="s">
        <v>85</v>
      </c>
      <c r="B14" s="60" t="s">
        <v>366</v>
      </c>
      <c r="C14" s="163" t="str">
        <f t="shared" si="0"/>
        <v>SI</v>
      </c>
      <c r="D14" s="162">
        <f t="shared" si="1"/>
        <v>2.784503631961259E-2</v>
      </c>
      <c r="E14" s="178">
        <f>IFERROR(VLOOKUP($B14,[1]NUM21!$H$3:$M$100,2,FALSE),0)</f>
        <v>7</v>
      </c>
      <c r="F14" s="178">
        <f>IFERROR(VLOOKUP($B14,[1]NUM21!$H$3:$M$100,3,FALSE),0)</f>
        <v>6</v>
      </c>
      <c r="G14" s="178">
        <f>IFERROR(VLOOKUP($B14,[1]NUM21!$H$3:$M$100,4,FALSE),0)</f>
        <v>8</v>
      </c>
      <c r="H14" s="178">
        <f>IFERROR(VLOOKUP($B14,[1]NUM21!$H$3:$M$100,5,FALSE),0)</f>
        <v>2</v>
      </c>
      <c r="I14" s="59"/>
      <c r="J14" s="59"/>
      <c r="K14" s="59"/>
      <c r="L14" s="59"/>
      <c r="M14" s="61"/>
      <c r="N14" s="61"/>
      <c r="O14" s="61"/>
      <c r="P14" s="62"/>
      <c r="Q14" s="7">
        <f t="shared" si="2"/>
        <v>23</v>
      </c>
      <c r="R14" s="278">
        <v>826</v>
      </c>
      <c r="S14" s="279"/>
    </row>
    <row r="15" spans="1:19" s="132" customFormat="1" ht="13.5" thickBot="1" x14ac:dyDescent="0.25">
      <c r="A15" s="1" t="s">
        <v>102</v>
      </c>
      <c r="B15" s="60" t="s">
        <v>367</v>
      </c>
      <c r="C15" s="163" t="str">
        <f t="shared" si="0"/>
        <v>SI</v>
      </c>
      <c r="D15" s="162">
        <f t="shared" si="1"/>
        <v>3.0864197530864196E-3</v>
      </c>
      <c r="E15" s="178">
        <f>IFERROR(VLOOKUP($B15,[1]NUM21!$H$3:$M$100,2,FALSE),0)</f>
        <v>0</v>
      </c>
      <c r="F15" s="178">
        <f>IFERROR(VLOOKUP($B15,[1]NUM21!$H$3:$M$100,3,FALSE),0)</f>
        <v>0</v>
      </c>
      <c r="G15" s="178">
        <f>IFERROR(VLOOKUP($B15,[1]NUM21!$H$3:$M$100,4,FALSE),0)</f>
        <v>0</v>
      </c>
      <c r="H15" s="178">
        <f>IFERROR(VLOOKUP($B15,[1]NUM21!$H$3:$M$100,5,FALSE),0)</f>
        <v>2</v>
      </c>
      <c r="I15" s="59"/>
      <c r="J15" s="59"/>
      <c r="K15" s="59"/>
      <c r="L15" s="59"/>
      <c r="M15" s="61"/>
      <c r="N15" s="61"/>
      <c r="O15" s="61"/>
      <c r="P15" s="62"/>
      <c r="Q15" s="7">
        <f t="shared" si="2"/>
        <v>2</v>
      </c>
      <c r="R15" s="278">
        <v>648</v>
      </c>
      <c r="S15" s="279"/>
    </row>
    <row r="16" spans="1:19" s="132" customFormat="1" ht="13.5" thickBot="1" x14ac:dyDescent="0.25">
      <c r="A16" s="1" t="s">
        <v>113</v>
      </c>
      <c r="B16" s="60" t="s">
        <v>368</v>
      </c>
      <c r="C16" s="163" t="str">
        <f t="shared" si="0"/>
        <v>SI</v>
      </c>
      <c r="D16" s="162">
        <f t="shared" si="1"/>
        <v>5.5722891566265059E-2</v>
      </c>
      <c r="E16" s="178">
        <f>IFERROR(VLOOKUP($B16,[1]NUM21!$H$3:$M$100,2,FALSE),0)</f>
        <v>9</v>
      </c>
      <c r="F16" s="178">
        <f>IFERROR(VLOOKUP($B16,[1]NUM21!$H$3:$M$100,3,FALSE),0)</f>
        <v>13</v>
      </c>
      <c r="G16" s="178">
        <f>IFERROR(VLOOKUP($B16,[1]NUM21!$H$3:$M$100,4,FALSE),0)</f>
        <v>12</v>
      </c>
      <c r="H16" s="178">
        <f>IFERROR(VLOOKUP($B16,[1]NUM21!$H$3:$M$100,5,FALSE),0)</f>
        <v>3</v>
      </c>
      <c r="I16" s="59"/>
      <c r="J16" s="59"/>
      <c r="K16" s="59"/>
      <c r="L16" s="59"/>
      <c r="M16" s="61"/>
      <c r="N16" s="61"/>
      <c r="O16" s="61"/>
      <c r="P16" s="62"/>
      <c r="Q16" s="7">
        <f t="shared" si="2"/>
        <v>37</v>
      </c>
      <c r="R16" s="278">
        <v>664</v>
      </c>
      <c r="S16" s="279"/>
    </row>
    <row r="17" spans="1:19" s="132" customFormat="1" ht="13.5" thickBot="1" x14ac:dyDescent="0.25">
      <c r="A17" s="1" t="s">
        <v>143</v>
      </c>
      <c r="B17" s="60" t="s">
        <v>369</v>
      </c>
      <c r="C17" s="163" t="str">
        <f t="shared" si="0"/>
        <v>SI</v>
      </c>
      <c r="D17" s="162">
        <f t="shared" si="1"/>
        <v>2.6615969581749048E-2</v>
      </c>
      <c r="E17" s="178">
        <f>IFERROR(VLOOKUP($B17,[1]NUM21!$H$3:$M$100,2,FALSE),0)</f>
        <v>4</v>
      </c>
      <c r="F17" s="178">
        <f>IFERROR(VLOOKUP($B17,[1]NUM21!$H$3:$M$100,3,FALSE),0)</f>
        <v>1</v>
      </c>
      <c r="G17" s="178">
        <f>IFERROR(VLOOKUP($B17,[1]NUM21!$H$3:$M$100,4,FALSE),0)</f>
        <v>2</v>
      </c>
      <c r="H17" s="178">
        <f>IFERROR(VLOOKUP($B17,[1]NUM21!$H$3:$M$100,5,FALSE),0)</f>
        <v>0</v>
      </c>
      <c r="I17" s="59"/>
      <c r="J17" s="59"/>
      <c r="K17" s="59"/>
      <c r="L17" s="59"/>
      <c r="M17" s="61"/>
      <c r="N17" s="61"/>
      <c r="O17" s="61"/>
      <c r="P17" s="62"/>
      <c r="Q17" s="7">
        <f t="shared" si="2"/>
        <v>7</v>
      </c>
      <c r="R17" s="278">
        <v>263</v>
      </c>
      <c r="S17" s="279"/>
    </row>
    <row r="18" spans="1:19" s="167" customFormat="1" x14ac:dyDescent="0.2">
      <c r="B18" s="73" t="s">
        <v>391</v>
      </c>
      <c r="C18" s="52"/>
      <c r="D18" s="89"/>
      <c r="E18" s="169">
        <f>SUM(E12:E17)</f>
        <v>44</v>
      </c>
      <c r="F18" s="169">
        <f t="shared" ref="F18:P18" si="3">SUM(F12:F17)</f>
        <v>33</v>
      </c>
      <c r="G18" s="169">
        <f t="shared" si="3"/>
        <v>29</v>
      </c>
      <c r="H18" s="169">
        <f t="shared" si="3"/>
        <v>15</v>
      </c>
      <c r="I18" s="169">
        <f t="shared" si="3"/>
        <v>0</v>
      </c>
      <c r="J18" s="169">
        <f t="shared" si="3"/>
        <v>0</v>
      </c>
      <c r="K18" s="169">
        <f t="shared" si="3"/>
        <v>0</v>
      </c>
      <c r="L18" s="169">
        <f t="shared" si="3"/>
        <v>0</v>
      </c>
      <c r="M18" s="169">
        <f t="shared" si="3"/>
        <v>0</v>
      </c>
      <c r="N18" s="169">
        <f t="shared" si="3"/>
        <v>0</v>
      </c>
      <c r="O18" s="169">
        <f t="shared" si="3"/>
        <v>0</v>
      </c>
      <c r="P18" s="169">
        <f t="shared" si="3"/>
        <v>0</v>
      </c>
      <c r="Q18" s="169">
        <f>SUM(Q12:Q17)</f>
        <v>121</v>
      </c>
      <c r="R18" s="300">
        <f>SUM(R12:S17)</f>
        <v>3671</v>
      </c>
      <c r="S18" s="300" t="e">
        <f>+S12+S13+S14+S15+S16+S17+#REF!+#REF!+#REF!+#REF!+#REF!+#REF!</f>
        <v>#REF!</v>
      </c>
    </row>
    <row r="19" spans="1:19" x14ac:dyDescent="0.2">
      <c r="C19" s="53"/>
      <c r="D19" s="57"/>
    </row>
    <row r="21" spans="1:19" x14ac:dyDescent="0.2">
      <c r="Q21" s="51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7"/>
  <sheetViews>
    <sheetView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B12" sqref="B12"/>
    </sheetView>
  </sheetViews>
  <sheetFormatPr baseColWidth="10" defaultRowHeight="15" x14ac:dyDescent="0.25"/>
  <cols>
    <col min="1" max="1" width="20.42578125" bestFit="1" customWidth="1"/>
    <col min="2" max="2" width="33.42578125" bestFit="1" customWidth="1"/>
    <col min="3" max="3" width="13.7109375" customWidth="1"/>
  </cols>
  <sheetData>
    <row r="1" spans="1:12" ht="84" customHeight="1" thickTop="1" thickBot="1" x14ac:dyDescent="0.3">
      <c r="A1" s="377" t="s">
        <v>0</v>
      </c>
      <c r="B1" s="378" t="s">
        <v>1</v>
      </c>
      <c r="C1" s="378" t="s">
        <v>187</v>
      </c>
      <c r="D1" s="379" t="s">
        <v>184</v>
      </c>
      <c r="E1" s="380" t="s">
        <v>263</v>
      </c>
      <c r="F1" s="381"/>
      <c r="G1" s="381"/>
      <c r="H1" s="381"/>
      <c r="I1" s="381"/>
      <c r="J1" s="381"/>
      <c r="K1" s="381"/>
      <c r="L1" s="381"/>
    </row>
    <row r="2" spans="1:12" ht="15.75" thickTop="1" x14ac:dyDescent="0.25">
      <c r="A2" s="382"/>
      <c r="B2" s="383"/>
      <c r="C2" s="384"/>
      <c r="D2" s="385"/>
      <c r="E2" s="386" t="s">
        <v>2</v>
      </c>
      <c r="F2" s="387"/>
      <c r="G2" s="387"/>
      <c r="H2" s="388"/>
      <c r="I2" s="389" t="s">
        <v>3</v>
      </c>
      <c r="J2" s="390"/>
      <c r="K2" s="390"/>
      <c r="L2" s="390"/>
    </row>
    <row r="3" spans="1:12" x14ac:dyDescent="0.25">
      <c r="A3" s="382"/>
      <c r="B3" s="383"/>
      <c r="C3" s="384"/>
      <c r="D3" s="385"/>
      <c r="E3" s="391"/>
      <c r="F3" s="392"/>
      <c r="G3" s="392"/>
      <c r="H3" s="393"/>
      <c r="I3" s="391"/>
      <c r="J3" s="392"/>
      <c r="K3" s="392"/>
      <c r="L3" s="392"/>
    </row>
    <row r="4" spans="1:12" x14ac:dyDescent="0.25">
      <c r="A4" s="382"/>
      <c r="B4" s="383"/>
      <c r="C4" s="384"/>
      <c r="D4" s="385"/>
      <c r="E4" s="391"/>
      <c r="F4" s="392"/>
      <c r="G4" s="392"/>
      <c r="H4" s="393"/>
      <c r="I4" s="391"/>
      <c r="J4" s="392"/>
      <c r="K4" s="392"/>
      <c r="L4" s="392"/>
    </row>
    <row r="5" spans="1:12" x14ac:dyDescent="0.25">
      <c r="A5" s="382"/>
      <c r="B5" s="383"/>
      <c r="C5" s="384"/>
      <c r="D5" s="385"/>
      <c r="E5" s="391"/>
      <c r="F5" s="392"/>
      <c r="G5" s="392"/>
      <c r="H5" s="393"/>
      <c r="I5" s="391"/>
      <c r="J5" s="392"/>
      <c r="K5" s="392"/>
      <c r="L5" s="392"/>
    </row>
    <row r="6" spans="1:12" x14ac:dyDescent="0.25">
      <c r="A6" s="382"/>
      <c r="B6" s="383"/>
      <c r="C6" s="384"/>
      <c r="D6" s="385"/>
      <c r="E6" s="391"/>
      <c r="F6" s="392"/>
      <c r="G6" s="392"/>
      <c r="H6" s="393"/>
      <c r="I6" s="391"/>
      <c r="J6" s="392"/>
      <c r="K6" s="392"/>
      <c r="L6" s="392"/>
    </row>
    <row r="7" spans="1:12" x14ac:dyDescent="0.25">
      <c r="A7" s="382"/>
      <c r="B7" s="383"/>
      <c r="C7" s="384"/>
      <c r="D7" s="385"/>
      <c r="E7" s="391"/>
      <c r="F7" s="392"/>
      <c r="G7" s="392"/>
      <c r="H7" s="393"/>
      <c r="I7" s="391"/>
      <c r="J7" s="392"/>
      <c r="K7" s="392"/>
      <c r="L7" s="392"/>
    </row>
    <row r="8" spans="1:12" x14ac:dyDescent="0.25">
      <c r="A8" s="382"/>
      <c r="B8" s="383"/>
      <c r="C8" s="384"/>
      <c r="D8" s="385"/>
      <c r="E8" s="391"/>
      <c r="F8" s="392"/>
      <c r="G8" s="392"/>
      <c r="H8" s="393"/>
      <c r="I8" s="391"/>
      <c r="J8" s="392"/>
      <c r="K8" s="392"/>
      <c r="L8" s="392"/>
    </row>
    <row r="9" spans="1:12" ht="19.5" customHeight="1" thickBot="1" x14ac:dyDescent="0.3">
      <c r="A9" s="382"/>
      <c r="B9" s="383"/>
      <c r="C9" s="384"/>
      <c r="D9" s="385"/>
      <c r="E9" s="394"/>
      <c r="F9" s="395"/>
      <c r="G9" s="395"/>
      <c r="H9" s="396"/>
      <c r="I9" s="397"/>
      <c r="J9" s="398"/>
      <c r="K9" s="398"/>
      <c r="L9" s="398"/>
    </row>
    <row r="10" spans="1:12" ht="65.25" customHeight="1" thickTop="1" thickBot="1" x14ac:dyDescent="0.3">
      <c r="A10" s="399"/>
      <c r="B10" s="400"/>
      <c r="C10" s="384"/>
      <c r="D10" s="401"/>
      <c r="E10" s="402" t="s">
        <v>265</v>
      </c>
      <c r="F10" s="403"/>
      <c r="G10" s="403"/>
      <c r="H10" s="404"/>
      <c r="I10" s="405" t="s">
        <v>264</v>
      </c>
      <c r="J10" s="406"/>
      <c r="K10" s="406"/>
      <c r="L10" s="406"/>
    </row>
    <row r="11" spans="1:12" ht="15.75" thickBot="1" x14ac:dyDescent="0.3">
      <c r="A11" s="407"/>
      <c r="B11" s="407"/>
      <c r="C11" s="400"/>
      <c r="D11" s="408" t="s">
        <v>185</v>
      </c>
      <c r="E11" s="409" t="s">
        <v>315</v>
      </c>
      <c r="F11" s="409" t="s">
        <v>316</v>
      </c>
      <c r="G11" s="409" t="s">
        <v>21</v>
      </c>
      <c r="H11" s="409" t="s">
        <v>20</v>
      </c>
      <c r="I11" s="409" t="s">
        <v>315</v>
      </c>
      <c r="J11" s="409" t="s">
        <v>316</v>
      </c>
      <c r="K11" s="409" t="s">
        <v>21</v>
      </c>
      <c r="L11" s="409" t="s">
        <v>20</v>
      </c>
    </row>
    <row r="12" spans="1:12" ht="13.5" customHeight="1" thickBot="1" x14ac:dyDescent="0.3">
      <c r="A12" s="1" t="s">
        <v>363</v>
      </c>
      <c r="B12" s="60" t="s">
        <v>364</v>
      </c>
      <c r="C12" s="374">
        <f t="shared" ref="C12:C17" si="0">+D12</f>
        <v>0.99667774086378735</v>
      </c>
      <c r="D12" s="375">
        <f>+E12/I12</f>
        <v>0.99667774086378735</v>
      </c>
      <c r="E12" s="417">
        <v>300</v>
      </c>
      <c r="F12" s="417"/>
      <c r="G12" s="418"/>
      <c r="H12" s="418"/>
      <c r="I12" s="418">
        <v>301</v>
      </c>
      <c r="J12" s="64"/>
      <c r="K12" s="64"/>
      <c r="L12" s="61"/>
    </row>
    <row r="13" spans="1:12" ht="13.5" customHeight="1" thickBot="1" x14ac:dyDescent="0.3">
      <c r="A13" s="1" t="s">
        <v>71</v>
      </c>
      <c r="B13" s="60" t="s">
        <v>365</v>
      </c>
      <c r="C13" s="374">
        <f t="shared" si="0"/>
        <v>1</v>
      </c>
      <c r="D13" s="416">
        <f t="shared" ref="D13:D17" si="1">+E13/I13</f>
        <v>1</v>
      </c>
      <c r="E13" s="417">
        <v>483</v>
      </c>
      <c r="F13" s="417"/>
      <c r="G13" s="418"/>
      <c r="H13" s="418"/>
      <c r="I13" s="418">
        <v>483</v>
      </c>
      <c r="J13" s="64"/>
      <c r="K13" s="64"/>
      <c r="L13" s="61"/>
    </row>
    <row r="14" spans="1:12" ht="13.5" customHeight="1" thickBot="1" x14ac:dyDescent="0.3">
      <c r="A14" s="1" t="s">
        <v>85</v>
      </c>
      <c r="B14" s="60" t="s">
        <v>366</v>
      </c>
      <c r="C14" s="374">
        <f t="shared" si="0"/>
        <v>1</v>
      </c>
      <c r="D14" s="416">
        <f t="shared" si="1"/>
        <v>1</v>
      </c>
      <c r="E14" s="417">
        <v>485</v>
      </c>
      <c r="F14" s="417"/>
      <c r="G14" s="418"/>
      <c r="H14" s="418"/>
      <c r="I14" s="418">
        <v>485</v>
      </c>
      <c r="J14" s="64"/>
      <c r="K14" s="64"/>
      <c r="L14" s="61"/>
    </row>
    <row r="15" spans="1:12" ht="13.5" customHeight="1" thickBot="1" x14ac:dyDescent="0.3">
      <c r="A15" s="1" t="s">
        <v>102</v>
      </c>
      <c r="B15" s="60" t="s">
        <v>367</v>
      </c>
      <c r="C15" s="374">
        <f t="shared" si="0"/>
        <v>1</v>
      </c>
      <c r="D15" s="416">
        <f t="shared" si="1"/>
        <v>1</v>
      </c>
      <c r="E15" s="417">
        <v>205</v>
      </c>
      <c r="F15" s="417"/>
      <c r="G15" s="418"/>
      <c r="H15" s="418"/>
      <c r="I15" s="418">
        <v>205</v>
      </c>
      <c r="J15" s="64"/>
      <c r="K15" s="64"/>
      <c r="L15" s="61"/>
    </row>
    <row r="16" spans="1:12" ht="13.5" customHeight="1" thickBot="1" x14ac:dyDescent="0.3">
      <c r="A16" s="1" t="s">
        <v>113</v>
      </c>
      <c r="B16" s="60" t="s">
        <v>368</v>
      </c>
      <c r="C16" s="374">
        <f t="shared" si="0"/>
        <v>1</v>
      </c>
      <c r="D16" s="416">
        <f t="shared" si="1"/>
        <v>1</v>
      </c>
      <c r="E16" s="417">
        <v>540</v>
      </c>
      <c r="F16" s="417"/>
      <c r="G16" s="418"/>
      <c r="H16" s="418"/>
      <c r="I16" s="418">
        <v>540</v>
      </c>
      <c r="J16" s="64"/>
      <c r="K16" s="64"/>
      <c r="L16" s="376"/>
    </row>
    <row r="17" spans="1:12" ht="13.5" customHeight="1" thickBot="1" x14ac:dyDescent="0.3">
      <c r="A17" s="1" t="s">
        <v>143</v>
      </c>
      <c r="B17" s="60" t="s">
        <v>369</v>
      </c>
      <c r="C17" s="374">
        <f t="shared" si="0"/>
        <v>1</v>
      </c>
      <c r="D17" s="416">
        <f t="shared" si="1"/>
        <v>1</v>
      </c>
      <c r="E17" s="417">
        <v>282</v>
      </c>
      <c r="F17" s="417"/>
      <c r="G17" s="418"/>
      <c r="H17" s="418"/>
      <c r="I17" s="418">
        <v>282</v>
      </c>
      <c r="J17" s="64"/>
      <c r="K17" s="64"/>
      <c r="L17" s="46"/>
    </row>
  </sheetData>
  <mergeCells count="9"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05"/>
  <sheetViews>
    <sheetView topLeftCell="D1" zoomScale="70" zoomScaleNormal="70" workbookViewId="0">
      <pane xSplit="1" ySplit="5" topLeftCell="L6" activePane="bottomRight" state="frozen"/>
      <selection activeCell="D1" sqref="D1"/>
      <selection pane="topRight" activeCell="E1" sqref="E1"/>
      <selection pane="bottomLeft" activeCell="D6" sqref="D6"/>
      <selection pane="bottomRight" activeCell="V40" sqref="V40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13" customFormat="1" ht="18" x14ac:dyDescent="0.35">
      <c r="A1" s="372" t="s">
        <v>217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372"/>
      <c r="V1" s="372"/>
      <c r="W1" s="372"/>
      <c r="X1" s="372"/>
      <c r="Y1" s="372"/>
    </row>
    <row r="2" spans="1:44" s="15" customFormat="1" ht="16.5" customHeight="1" x14ac:dyDescent="0.3">
      <c r="A2" s="14"/>
      <c r="B2" s="14"/>
      <c r="C2" s="14"/>
      <c r="D2" s="14"/>
      <c r="E2" s="362" t="s">
        <v>188</v>
      </c>
      <c r="F2" s="365" t="s">
        <v>189</v>
      </c>
      <c r="G2" s="368" t="s">
        <v>190</v>
      </c>
      <c r="H2" s="369"/>
      <c r="I2" s="369"/>
      <c r="J2" s="369"/>
      <c r="K2" s="369"/>
      <c r="L2" s="369"/>
      <c r="M2" s="369"/>
      <c r="N2" s="369"/>
      <c r="O2" s="369"/>
      <c r="P2" s="369"/>
      <c r="Q2" s="369"/>
      <c r="R2" s="369"/>
      <c r="S2" s="369"/>
      <c r="T2" s="369"/>
      <c r="U2" s="369"/>
      <c r="V2" s="369"/>
      <c r="W2" s="369"/>
      <c r="X2" s="369"/>
      <c r="Y2" s="369"/>
      <c r="AE2" s="15">
        <v>2016</v>
      </c>
      <c r="AF2" s="15">
        <v>2016</v>
      </c>
      <c r="AG2" s="15">
        <v>2017</v>
      </c>
      <c r="AH2" s="15">
        <v>2017</v>
      </c>
      <c r="AK2" s="361" t="s">
        <v>315</v>
      </c>
      <c r="AL2" s="361"/>
      <c r="AM2" s="361" t="s">
        <v>316</v>
      </c>
      <c r="AN2" s="361"/>
      <c r="AO2" s="361" t="s">
        <v>355</v>
      </c>
      <c r="AP2" s="361"/>
      <c r="AQ2" s="361" t="s">
        <v>356</v>
      </c>
      <c r="AR2" s="361"/>
    </row>
    <row r="3" spans="1:44" s="13" customFormat="1" ht="16.5" x14ac:dyDescent="0.3">
      <c r="A3" s="16"/>
      <c r="B3" s="17"/>
      <c r="C3" s="16"/>
      <c r="D3" s="16"/>
      <c r="E3" s="363"/>
      <c r="F3" s="366"/>
      <c r="G3" s="18" t="s">
        <v>325</v>
      </c>
      <c r="H3" s="19" t="s">
        <v>324</v>
      </c>
      <c r="I3" s="19" t="s">
        <v>323</v>
      </c>
      <c r="J3" s="19" t="s">
        <v>326</v>
      </c>
      <c r="K3" s="19" t="s">
        <v>327</v>
      </c>
      <c r="L3" s="19" t="s">
        <v>328</v>
      </c>
      <c r="M3" s="19" t="s">
        <v>329</v>
      </c>
      <c r="N3" s="19" t="s">
        <v>330</v>
      </c>
      <c r="O3" s="19" t="s">
        <v>238</v>
      </c>
      <c r="P3" s="19" t="s">
        <v>239</v>
      </c>
      <c r="Q3" s="19" t="s">
        <v>218</v>
      </c>
      <c r="R3" s="19" t="s">
        <v>219</v>
      </c>
      <c r="S3" s="19" t="s">
        <v>245</v>
      </c>
      <c r="T3" s="19" t="s">
        <v>285</v>
      </c>
      <c r="U3" s="19" t="s">
        <v>286</v>
      </c>
      <c r="V3" s="19" t="s">
        <v>287</v>
      </c>
      <c r="W3" s="19" t="s">
        <v>288</v>
      </c>
      <c r="X3" s="19" t="s">
        <v>289</v>
      </c>
      <c r="Y3" s="19" t="s">
        <v>290</v>
      </c>
      <c r="AE3" s="19" t="s">
        <v>219</v>
      </c>
      <c r="AF3" s="19" t="s">
        <v>245</v>
      </c>
      <c r="AG3" s="19" t="s">
        <v>219</v>
      </c>
      <c r="AH3" s="19" t="s">
        <v>245</v>
      </c>
      <c r="AI3" s="370" t="s">
        <v>354</v>
      </c>
      <c r="AJ3" s="371"/>
      <c r="AK3" s="19" t="s">
        <v>219</v>
      </c>
      <c r="AL3" s="19" t="s">
        <v>245</v>
      </c>
      <c r="AM3" s="19" t="s">
        <v>219</v>
      </c>
      <c r="AN3" s="19" t="s">
        <v>245</v>
      </c>
      <c r="AO3" s="19" t="s">
        <v>219</v>
      </c>
      <c r="AP3" s="19" t="s">
        <v>245</v>
      </c>
      <c r="AQ3" s="19" t="s">
        <v>219</v>
      </c>
      <c r="AR3" s="19" t="s">
        <v>245</v>
      </c>
    </row>
    <row r="4" spans="1:44" s="21" customFormat="1" ht="165" customHeight="1" x14ac:dyDescent="0.3">
      <c r="A4" s="16" t="s">
        <v>191</v>
      </c>
      <c r="B4" s="17" t="s">
        <v>192</v>
      </c>
      <c r="C4" s="16" t="s">
        <v>191</v>
      </c>
      <c r="D4" s="16" t="s">
        <v>0</v>
      </c>
      <c r="E4" s="363"/>
      <c r="F4" s="366"/>
      <c r="G4" s="20" t="s">
        <v>331</v>
      </c>
      <c r="H4" s="20" t="s">
        <v>332</v>
      </c>
      <c r="I4" s="20" t="s">
        <v>333</v>
      </c>
      <c r="J4" s="20" t="s">
        <v>348</v>
      </c>
      <c r="K4" s="20" t="s">
        <v>334</v>
      </c>
      <c r="L4" s="20" t="s">
        <v>335</v>
      </c>
      <c r="M4" s="20" t="s">
        <v>246</v>
      </c>
      <c r="N4" s="20" t="s">
        <v>336</v>
      </c>
      <c r="O4" s="20" t="s">
        <v>337</v>
      </c>
      <c r="P4" s="35" t="s">
        <v>338</v>
      </c>
      <c r="Q4" s="35" t="s">
        <v>339</v>
      </c>
      <c r="R4" s="35" t="s">
        <v>340</v>
      </c>
      <c r="S4" s="35" t="s">
        <v>341</v>
      </c>
      <c r="T4" s="35" t="s">
        <v>342</v>
      </c>
      <c r="U4" s="35" t="s">
        <v>343</v>
      </c>
      <c r="V4" s="35" t="s">
        <v>344</v>
      </c>
      <c r="W4" s="35" t="s">
        <v>345</v>
      </c>
      <c r="X4" s="35" t="s">
        <v>346</v>
      </c>
      <c r="Y4" s="35" t="s">
        <v>347</v>
      </c>
      <c r="AE4" s="35" t="s">
        <v>340</v>
      </c>
      <c r="AF4" s="35" t="s">
        <v>341</v>
      </c>
      <c r="AG4" s="35" t="s">
        <v>340</v>
      </c>
      <c r="AH4" s="35" t="s">
        <v>341</v>
      </c>
      <c r="AI4" s="35" t="s">
        <v>340</v>
      </c>
      <c r="AJ4" s="35" t="s">
        <v>341</v>
      </c>
      <c r="AK4" s="35" t="s">
        <v>340</v>
      </c>
      <c r="AL4" s="35" t="s">
        <v>341</v>
      </c>
      <c r="AM4" s="35" t="s">
        <v>340</v>
      </c>
      <c r="AN4" s="35" t="s">
        <v>341</v>
      </c>
      <c r="AO4" s="35" t="s">
        <v>340</v>
      </c>
      <c r="AP4" s="35" t="s">
        <v>341</v>
      </c>
      <c r="AQ4" s="35" t="s">
        <v>340</v>
      </c>
      <c r="AR4" s="35" t="s">
        <v>341</v>
      </c>
    </row>
    <row r="5" spans="1:44" s="15" customFormat="1" ht="23.25" customHeight="1" x14ac:dyDescent="0.3">
      <c r="A5" s="22"/>
      <c r="B5" s="23"/>
      <c r="C5" s="22"/>
      <c r="D5" s="22"/>
      <c r="E5" s="364"/>
      <c r="F5" s="367"/>
      <c r="G5" s="76">
        <v>0.15</v>
      </c>
      <c r="H5" s="76">
        <v>0.97</v>
      </c>
      <c r="I5" s="134">
        <v>1</v>
      </c>
      <c r="J5" s="76">
        <v>0.1</v>
      </c>
      <c r="K5" s="77">
        <v>0.22</v>
      </c>
      <c r="L5" s="76">
        <v>0.2</v>
      </c>
      <c r="M5" s="76">
        <v>0.25</v>
      </c>
      <c r="N5" s="76">
        <v>0.55000000000000004</v>
      </c>
      <c r="O5" s="76">
        <v>0.94</v>
      </c>
      <c r="P5" s="76">
        <v>0.15</v>
      </c>
      <c r="Q5" s="76">
        <v>0.24</v>
      </c>
      <c r="R5" s="76">
        <v>0.17</v>
      </c>
      <c r="S5" s="76">
        <v>0.22</v>
      </c>
      <c r="T5" s="76">
        <v>0.9</v>
      </c>
      <c r="U5" s="76">
        <v>0.9</v>
      </c>
      <c r="V5" s="76">
        <v>0.19</v>
      </c>
      <c r="W5" s="76">
        <v>0.28999999999999998</v>
      </c>
      <c r="X5" s="76">
        <v>0.54</v>
      </c>
      <c r="Y5" s="76"/>
      <c r="AB5" s="157"/>
      <c r="AC5" s="157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</row>
    <row r="6" spans="1:44" s="13" customFormat="1" ht="16.5" x14ac:dyDescent="0.3">
      <c r="A6" s="26">
        <v>17</v>
      </c>
      <c r="B6" s="27" t="s">
        <v>196</v>
      </c>
      <c r="C6" s="28">
        <v>5</v>
      </c>
      <c r="D6" s="173" t="s">
        <v>364</v>
      </c>
      <c r="E6" s="30"/>
      <c r="F6" s="29" t="s">
        <v>198</v>
      </c>
      <c r="G6" s="135">
        <v>7.51E-2</v>
      </c>
      <c r="H6" s="136">
        <v>0.98150000000000004</v>
      </c>
      <c r="I6" s="137">
        <v>1.9</v>
      </c>
      <c r="J6" s="142">
        <v>0.1</v>
      </c>
      <c r="K6" s="137">
        <v>0.72</v>
      </c>
      <c r="L6" s="136">
        <v>0.34</v>
      </c>
      <c r="M6" s="135">
        <v>0.3201</v>
      </c>
      <c r="N6" s="136">
        <v>0.40010000000000001</v>
      </c>
      <c r="O6" s="135">
        <v>0.9</v>
      </c>
      <c r="P6" s="135">
        <v>0.15040000000000001</v>
      </c>
      <c r="Q6" s="135">
        <v>0.24</v>
      </c>
      <c r="R6" s="135"/>
      <c r="S6" s="135"/>
      <c r="T6" s="135">
        <v>1</v>
      </c>
      <c r="U6" s="138">
        <v>0.80449999999999999</v>
      </c>
      <c r="V6" s="138">
        <v>0.19370000000000001</v>
      </c>
      <c r="W6" s="135">
        <v>0.28989999999999999</v>
      </c>
      <c r="X6" s="135">
        <v>0.53959999999999997</v>
      </c>
      <c r="Y6" s="75"/>
      <c r="AE6" s="153">
        <v>0.25933756166314303</v>
      </c>
      <c r="AF6" s="153">
        <v>0.30305644830784495</v>
      </c>
      <c r="AG6" s="154">
        <v>0.23960000000000001</v>
      </c>
      <c r="AH6" s="154">
        <v>0.29020000000000001</v>
      </c>
      <c r="AI6" s="156">
        <f>AG6-AE6</f>
        <v>-1.9737561663143027E-2</v>
      </c>
      <c r="AJ6" s="156">
        <f>+AH6-AF6</f>
        <v>-1.2856448307844937E-2</v>
      </c>
      <c r="AK6" s="175">
        <f>+AE6+(AI6*0.15)</f>
        <v>0.25637692741367157</v>
      </c>
      <c r="AL6" s="175">
        <f>+AF6+(AJ6*0.15)</f>
        <v>0.30112798106166822</v>
      </c>
      <c r="AM6" s="175">
        <f>+AE6+(AI6*0.5)</f>
        <v>0.24946878083157153</v>
      </c>
      <c r="AN6" s="175">
        <f>+AF6+(AJ6*0.5)</f>
        <v>0.29662822415392248</v>
      </c>
      <c r="AO6" s="175">
        <f>+AE6+(AI6*0.8)</f>
        <v>0.24354751233262861</v>
      </c>
      <c r="AP6" s="175">
        <f>+AF6+(AJ6*0.8)</f>
        <v>0.29277128966156901</v>
      </c>
      <c r="AQ6" s="175">
        <f>+AE6+AI6</f>
        <v>0.23960000000000001</v>
      </c>
      <c r="AR6" s="175">
        <f>+AF6+AJ6</f>
        <v>0.29020000000000001</v>
      </c>
    </row>
    <row r="7" spans="1:44" s="13" customFormat="1" ht="16.5" x14ac:dyDescent="0.3">
      <c r="A7" s="26">
        <v>18</v>
      </c>
      <c r="B7" s="27" t="s">
        <v>196</v>
      </c>
      <c r="C7" s="28">
        <v>5</v>
      </c>
      <c r="D7" s="173" t="s">
        <v>365</v>
      </c>
      <c r="E7" s="30"/>
      <c r="F7" s="29" t="s">
        <v>198</v>
      </c>
      <c r="G7" s="135">
        <v>7.4999999999999997E-2</v>
      </c>
      <c r="H7" s="136">
        <v>0.98729999999999996</v>
      </c>
      <c r="I7" s="137">
        <v>1.5</v>
      </c>
      <c r="J7" s="142">
        <v>0.1</v>
      </c>
      <c r="K7" s="137">
        <v>0.22</v>
      </c>
      <c r="L7" s="136">
        <v>0.13009999999999999</v>
      </c>
      <c r="M7" s="135">
        <v>0.26</v>
      </c>
      <c r="N7" s="136">
        <v>0.4002</v>
      </c>
      <c r="O7" s="135">
        <v>0.9</v>
      </c>
      <c r="P7" s="135">
        <v>0.15060000000000001</v>
      </c>
      <c r="Q7" s="135">
        <v>0.24</v>
      </c>
      <c r="R7" s="135"/>
      <c r="S7" s="135"/>
      <c r="T7" s="135">
        <v>0.9</v>
      </c>
      <c r="U7" s="138">
        <v>0.80459999999999998</v>
      </c>
      <c r="V7" s="138">
        <v>0.1905</v>
      </c>
      <c r="W7" s="135">
        <v>0.28989999999999999</v>
      </c>
      <c r="X7" s="135">
        <v>0.54</v>
      </c>
      <c r="Y7" s="75"/>
      <c r="AE7" s="153">
        <v>0.26140271650397751</v>
      </c>
      <c r="AF7" s="153">
        <v>0.27534868275404029</v>
      </c>
      <c r="AG7" s="154">
        <v>0.224</v>
      </c>
      <c r="AH7" s="154">
        <v>0.28029999999999999</v>
      </c>
      <c r="AI7" s="156">
        <f>AG7-AE7</f>
        <v>-3.7402716503977501E-2</v>
      </c>
      <c r="AJ7" s="155">
        <f t="shared" ref="AJ7:AJ11" si="0">+AH7-AF7</f>
        <v>4.9513172459597077E-3</v>
      </c>
      <c r="AK7" s="175">
        <f t="shared" ref="AK7:AK11" si="1">+AE7+(AI7*0.15)</f>
        <v>0.2557923090283809</v>
      </c>
      <c r="AL7" s="153">
        <f t="shared" ref="AL7:AL11" si="2">+AF7+(AJ7*0.15)</f>
        <v>0.27609138034093422</v>
      </c>
      <c r="AM7" s="175">
        <f t="shared" ref="AM7:AM11" si="3">+AE7+(AI7*0.5)</f>
        <v>0.24270135825198874</v>
      </c>
      <c r="AN7" s="153">
        <f t="shared" ref="AN7:AN11" si="4">+AF7+(AJ7*0.5)</f>
        <v>0.27782434137702017</v>
      </c>
      <c r="AO7" s="175">
        <f t="shared" ref="AO7:AO34" si="5">+AE7+(AI7*0.8)</f>
        <v>0.23148054330079551</v>
      </c>
      <c r="AP7" s="153">
        <f t="shared" ref="AP7:AP11" si="6">+AF7+(AJ7*0.8)</f>
        <v>0.27930973655080804</v>
      </c>
      <c r="AQ7" s="175">
        <f t="shared" ref="AQ7:AQ11" si="7">+AE7+AI7</f>
        <v>0.224</v>
      </c>
      <c r="AR7" s="153">
        <f t="shared" ref="AR7:AR11" si="8">+AF7+AJ7</f>
        <v>0.28029999999999999</v>
      </c>
    </row>
    <row r="8" spans="1:44" s="13" customFormat="1" ht="16.5" x14ac:dyDescent="0.3">
      <c r="A8" s="26">
        <v>19</v>
      </c>
      <c r="B8" s="27" t="s">
        <v>196</v>
      </c>
      <c r="C8" s="28">
        <v>5</v>
      </c>
      <c r="D8" s="173" t="s">
        <v>366</v>
      </c>
      <c r="E8" s="30"/>
      <c r="F8" s="29" t="s">
        <v>200</v>
      </c>
      <c r="G8" s="135">
        <v>7.4999999999999997E-2</v>
      </c>
      <c r="H8" s="136">
        <v>0.98</v>
      </c>
      <c r="I8" s="137">
        <v>1.4</v>
      </c>
      <c r="J8" s="142">
        <v>0.1</v>
      </c>
      <c r="K8" s="137">
        <v>0.28999999999999998</v>
      </c>
      <c r="L8" s="136">
        <v>0.16</v>
      </c>
      <c r="M8" s="135">
        <v>0.25979999999999998</v>
      </c>
      <c r="N8" s="136">
        <v>0.52729999999999999</v>
      </c>
      <c r="O8" s="135">
        <v>0.94</v>
      </c>
      <c r="P8" s="135">
        <v>0.15040000000000001</v>
      </c>
      <c r="Q8" s="135">
        <v>0.17</v>
      </c>
      <c r="R8" s="135"/>
      <c r="S8" s="135"/>
      <c r="T8" s="135">
        <v>1</v>
      </c>
      <c r="U8" s="138">
        <v>0.80179999999999996</v>
      </c>
      <c r="V8" s="138">
        <v>0.1002</v>
      </c>
      <c r="W8" s="135">
        <v>0.29010000000000002</v>
      </c>
      <c r="X8" s="135">
        <v>0.54010000000000002</v>
      </c>
      <c r="Y8" s="75"/>
      <c r="AE8" s="153">
        <v>0.17284539277625463</v>
      </c>
      <c r="AF8" s="153">
        <v>0.13421355053559594</v>
      </c>
      <c r="AG8" s="154">
        <v>0.1701</v>
      </c>
      <c r="AH8" s="154">
        <v>0.1772</v>
      </c>
      <c r="AI8" s="156">
        <f>AG8-AE8</f>
        <v>-2.7453927762546293E-3</v>
      </c>
      <c r="AJ8" s="155">
        <f t="shared" si="0"/>
        <v>4.2986449464404053E-2</v>
      </c>
      <c r="AK8" s="175">
        <f t="shared" si="1"/>
        <v>0.17243358385981644</v>
      </c>
      <c r="AL8" s="153">
        <f t="shared" si="2"/>
        <v>0.14066151795525655</v>
      </c>
      <c r="AM8" s="175">
        <f t="shared" si="3"/>
        <v>0.17147269638812732</v>
      </c>
      <c r="AN8" s="153">
        <f t="shared" si="4"/>
        <v>0.15570677526779797</v>
      </c>
      <c r="AO8" s="175">
        <f t="shared" si="5"/>
        <v>0.17064907855525094</v>
      </c>
      <c r="AP8" s="153">
        <f t="shared" si="6"/>
        <v>0.16860271010711919</v>
      </c>
      <c r="AQ8" s="175">
        <f t="shared" si="7"/>
        <v>0.1701</v>
      </c>
      <c r="AR8" s="153">
        <f t="shared" si="8"/>
        <v>0.1772</v>
      </c>
    </row>
    <row r="9" spans="1:44" s="13" customFormat="1" ht="16.5" x14ac:dyDescent="0.3">
      <c r="A9" s="26">
        <v>20</v>
      </c>
      <c r="B9" s="27" t="s">
        <v>196</v>
      </c>
      <c r="C9" s="28">
        <v>5</v>
      </c>
      <c r="D9" s="173" t="s">
        <v>367</v>
      </c>
      <c r="E9" s="30"/>
      <c r="F9" s="29" t="s">
        <v>198</v>
      </c>
      <c r="G9" s="135">
        <v>7.4999999999999997E-2</v>
      </c>
      <c r="H9" s="136">
        <v>0.98099999999999998</v>
      </c>
      <c r="I9" s="137">
        <v>1.8</v>
      </c>
      <c r="J9" s="142">
        <v>0.1</v>
      </c>
      <c r="K9" s="137">
        <v>0.22</v>
      </c>
      <c r="L9" s="136">
        <v>0.13020000000000001</v>
      </c>
      <c r="M9" s="135">
        <v>0.2606</v>
      </c>
      <c r="N9" s="136">
        <v>0.4</v>
      </c>
      <c r="O9" s="135">
        <v>0.9</v>
      </c>
      <c r="P9" s="135">
        <v>0.15029999999999999</v>
      </c>
      <c r="Q9" s="135">
        <v>0.24</v>
      </c>
      <c r="R9" s="135"/>
      <c r="S9" s="135"/>
      <c r="T9" s="135">
        <v>1</v>
      </c>
      <c r="U9" s="138">
        <v>0.80349999999999999</v>
      </c>
      <c r="V9" s="138">
        <v>0.191</v>
      </c>
      <c r="W9" s="135">
        <v>0.2903</v>
      </c>
      <c r="X9" s="135">
        <v>0.54020000000000001</v>
      </c>
      <c r="Y9" s="75"/>
      <c r="AE9" s="153">
        <v>0.10372255077247514</v>
      </c>
      <c r="AF9" s="153">
        <v>0.17511704714550139</v>
      </c>
      <c r="AG9" s="154">
        <v>0.1701</v>
      </c>
      <c r="AH9" s="154">
        <v>0.19700000000000001</v>
      </c>
      <c r="AI9" s="174">
        <f t="shared" ref="AI9:AI34" si="9">AG9-AE9</f>
        <v>6.6377449227524865E-2</v>
      </c>
      <c r="AJ9" s="155">
        <f t="shared" si="0"/>
        <v>2.1882952854498622E-2</v>
      </c>
      <c r="AK9" s="153">
        <f t="shared" si="1"/>
        <v>0.11367916815660387</v>
      </c>
      <c r="AL9" s="153">
        <f t="shared" si="2"/>
        <v>0.17839949007367617</v>
      </c>
      <c r="AM9" s="153">
        <f t="shared" si="3"/>
        <v>0.13691127538623757</v>
      </c>
      <c r="AN9" s="153">
        <f t="shared" si="4"/>
        <v>0.18605852357275071</v>
      </c>
      <c r="AO9" s="153">
        <f t="shared" si="5"/>
        <v>0.15682451015449503</v>
      </c>
      <c r="AP9" s="153">
        <f t="shared" si="6"/>
        <v>0.19262340942910028</v>
      </c>
      <c r="AQ9" s="153">
        <f t="shared" si="7"/>
        <v>0.1701</v>
      </c>
      <c r="AR9" s="153">
        <f t="shared" si="8"/>
        <v>0.19700000000000001</v>
      </c>
    </row>
    <row r="10" spans="1:44" s="13" customFormat="1" ht="16.5" x14ac:dyDescent="0.3">
      <c r="A10" s="26">
        <v>21</v>
      </c>
      <c r="B10" s="27" t="s">
        <v>196</v>
      </c>
      <c r="C10" s="28">
        <v>5</v>
      </c>
      <c r="D10" s="173" t="s">
        <v>368</v>
      </c>
      <c r="E10" s="30"/>
      <c r="F10" s="29" t="s">
        <v>200</v>
      </c>
      <c r="G10" s="135">
        <v>8.14E-2</v>
      </c>
      <c r="H10" s="136">
        <v>0.98019999999999996</v>
      </c>
      <c r="I10" s="137">
        <v>1.6</v>
      </c>
      <c r="J10" s="142">
        <v>0.11</v>
      </c>
      <c r="K10" s="137">
        <v>0.22</v>
      </c>
      <c r="L10" s="136">
        <v>0.13009999999999999</v>
      </c>
      <c r="M10" s="135">
        <v>0.2596</v>
      </c>
      <c r="N10" s="136">
        <v>0.4</v>
      </c>
      <c r="O10" s="135">
        <v>0.9</v>
      </c>
      <c r="P10" s="135">
        <v>0.15040000000000001</v>
      </c>
      <c r="Q10" s="135">
        <v>0.24</v>
      </c>
      <c r="R10" s="135"/>
      <c r="S10" s="135"/>
      <c r="T10" s="135">
        <v>0.88239999999999996</v>
      </c>
      <c r="U10" s="138">
        <v>0.82320000000000004</v>
      </c>
      <c r="V10" s="138">
        <v>0.2586</v>
      </c>
      <c r="W10" s="135">
        <v>0.28989999999999999</v>
      </c>
      <c r="X10" s="135">
        <v>0.54010000000000002</v>
      </c>
      <c r="Y10" s="75"/>
      <c r="AE10" s="153">
        <v>0.14595496246872394</v>
      </c>
      <c r="AF10" s="153">
        <v>0.27264030612244894</v>
      </c>
      <c r="AG10" s="154">
        <v>0.1701</v>
      </c>
      <c r="AH10" s="154">
        <v>0.2402</v>
      </c>
      <c r="AI10" s="174">
        <f t="shared" si="9"/>
        <v>2.4145037531276059E-2</v>
      </c>
      <c r="AJ10" s="156">
        <f t="shared" si="0"/>
        <v>-3.2440306122448942E-2</v>
      </c>
      <c r="AK10" s="153">
        <f t="shared" si="1"/>
        <v>0.14957671809841536</v>
      </c>
      <c r="AL10" s="175">
        <f t="shared" si="2"/>
        <v>0.26777426020408157</v>
      </c>
      <c r="AM10" s="153">
        <f t="shared" si="3"/>
        <v>0.15802748123436197</v>
      </c>
      <c r="AN10" s="175">
        <f t="shared" si="4"/>
        <v>0.25642015306122445</v>
      </c>
      <c r="AO10" s="153">
        <f t="shared" si="5"/>
        <v>0.1652709924937448</v>
      </c>
      <c r="AP10" s="175">
        <f t="shared" si="6"/>
        <v>0.24668806122448977</v>
      </c>
      <c r="AQ10" s="153">
        <f t="shared" si="7"/>
        <v>0.1701</v>
      </c>
      <c r="AR10" s="175">
        <f t="shared" si="8"/>
        <v>0.2402</v>
      </c>
    </row>
    <row r="11" spans="1:44" s="13" customFormat="1" ht="16.5" x14ac:dyDescent="0.3">
      <c r="A11" s="26">
        <v>22</v>
      </c>
      <c r="B11" s="27" t="s">
        <v>196</v>
      </c>
      <c r="C11" s="28">
        <v>5</v>
      </c>
      <c r="D11" s="173" t="s">
        <v>369</v>
      </c>
      <c r="E11" s="30"/>
      <c r="F11" s="29" t="s">
        <v>198</v>
      </c>
      <c r="G11" s="135">
        <v>7.4999999999999997E-2</v>
      </c>
      <c r="H11" s="136">
        <v>0.98089999999999999</v>
      </c>
      <c r="I11" s="137">
        <v>2</v>
      </c>
      <c r="J11" s="142">
        <v>0.1</v>
      </c>
      <c r="K11" s="137">
        <v>0.46</v>
      </c>
      <c r="L11" s="136">
        <v>0.15060000000000001</v>
      </c>
      <c r="M11" s="135">
        <v>0.27939999999999998</v>
      </c>
      <c r="N11" s="136">
        <v>0.443</v>
      </c>
      <c r="O11" s="135">
        <v>0.93</v>
      </c>
      <c r="P11" s="135">
        <v>0.15190000000000001</v>
      </c>
      <c r="Q11" s="135">
        <v>0.2402</v>
      </c>
      <c r="R11" s="135"/>
      <c r="S11" s="135"/>
      <c r="T11" s="135">
        <v>1</v>
      </c>
      <c r="U11" s="138">
        <v>0.87229999999999996</v>
      </c>
      <c r="V11" s="138">
        <v>0.1908</v>
      </c>
      <c r="W11" s="135">
        <v>0.29020000000000001</v>
      </c>
      <c r="X11" s="135">
        <v>0.54049999999999998</v>
      </c>
      <c r="Y11" s="75"/>
      <c r="AE11" s="153">
        <v>0.2065655440571903</v>
      </c>
      <c r="AF11" s="153">
        <v>0.15632515632515634</v>
      </c>
      <c r="AG11" s="154">
        <v>0.2127</v>
      </c>
      <c r="AH11" s="154">
        <v>0.18729999999999999</v>
      </c>
      <c r="AI11" s="174">
        <f t="shared" si="9"/>
        <v>6.1344559428097023E-3</v>
      </c>
      <c r="AJ11" s="155">
        <f t="shared" si="0"/>
        <v>3.0974843674843655E-2</v>
      </c>
      <c r="AK11" s="153">
        <f t="shared" si="1"/>
        <v>0.20748571244861175</v>
      </c>
      <c r="AL11" s="153">
        <f t="shared" si="2"/>
        <v>0.16097138287638288</v>
      </c>
      <c r="AM11" s="153">
        <f t="shared" si="3"/>
        <v>0.20963277202859515</v>
      </c>
      <c r="AN11" s="153">
        <f t="shared" si="4"/>
        <v>0.17181257816257817</v>
      </c>
      <c r="AO11" s="153">
        <f t="shared" si="5"/>
        <v>0.21147310881143805</v>
      </c>
      <c r="AP11" s="153">
        <f t="shared" si="6"/>
        <v>0.18110503126503127</v>
      </c>
      <c r="AQ11" s="153">
        <f t="shared" si="7"/>
        <v>0.2127</v>
      </c>
      <c r="AR11" s="153">
        <f t="shared" si="8"/>
        <v>0.18729999999999999</v>
      </c>
    </row>
    <row r="12" spans="1:44" ht="16.5" hidden="1" x14ac:dyDescent="0.3">
      <c r="AI12" s="152">
        <f t="shared" si="9"/>
        <v>0</v>
      </c>
      <c r="AM12" s="153">
        <f t="shared" ref="AM12:AM34" si="10">+AF12+(AJ12/2)</f>
        <v>0</v>
      </c>
      <c r="AO12" s="153">
        <f t="shared" si="5"/>
        <v>0</v>
      </c>
    </row>
    <row r="13" spans="1:44" ht="16.5" hidden="1" x14ac:dyDescent="0.3">
      <c r="AI13" s="152">
        <f t="shared" si="9"/>
        <v>0</v>
      </c>
      <c r="AM13" s="153">
        <f t="shared" si="10"/>
        <v>0</v>
      </c>
      <c r="AO13" s="153">
        <f t="shared" si="5"/>
        <v>0</v>
      </c>
    </row>
    <row r="14" spans="1:44" ht="16.5" hidden="1" x14ac:dyDescent="0.3">
      <c r="AI14" s="152">
        <f t="shared" si="9"/>
        <v>0</v>
      </c>
      <c r="AM14" s="153">
        <f t="shared" si="10"/>
        <v>0</v>
      </c>
      <c r="AO14" s="153">
        <f t="shared" si="5"/>
        <v>0</v>
      </c>
    </row>
    <row r="15" spans="1:44" ht="18" hidden="1" x14ac:dyDescent="0.35">
      <c r="A15" s="372" t="s">
        <v>240</v>
      </c>
      <c r="B15" s="372"/>
      <c r="C15" s="372"/>
      <c r="D15" s="372"/>
      <c r="E15" s="372"/>
      <c r="F15" s="372"/>
      <c r="G15" s="373"/>
      <c r="H15" s="373"/>
      <c r="I15" s="373"/>
      <c r="J15" s="373"/>
      <c r="K15" s="373"/>
      <c r="L15" s="373"/>
      <c r="M15" s="373"/>
      <c r="N15" s="373"/>
      <c r="O15" s="373"/>
      <c r="P15" s="373"/>
      <c r="Q15" s="11"/>
      <c r="R15" s="12"/>
      <c r="T15" s="11"/>
      <c r="U15" s="12"/>
      <c r="W15" s="11"/>
      <c r="X15" s="12"/>
      <c r="AE15" s="12"/>
      <c r="AI15" s="152">
        <f t="shared" si="9"/>
        <v>0</v>
      </c>
      <c r="AM15" s="153">
        <f t="shared" si="10"/>
        <v>0</v>
      </c>
      <c r="AO15" s="153">
        <f t="shared" si="5"/>
        <v>0</v>
      </c>
    </row>
    <row r="16" spans="1:44" ht="16.5" hidden="1" x14ac:dyDescent="0.3">
      <c r="A16" s="14"/>
      <c r="B16" s="14"/>
      <c r="C16" s="14"/>
      <c r="D16" s="14"/>
      <c r="E16" s="362" t="s">
        <v>188</v>
      </c>
      <c r="F16" s="365" t="s">
        <v>189</v>
      </c>
      <c r="G16" s="368" t="s">
        <v>190</v>
      </c>
      <c r="H16" s="369"/>
      <c r="I16" s="369"/>
      <c r="J16" s="369"/>
      <c r="K16" s="369"/>
      <c r="L16" s="369"/>
      <c r="M16" s="369"/>
      <c r="N16" s="369"/>
      <c r="O16" s="369"/>
      <c r="P16" s="369"/>
      <c r="Q16" s="369"/>
      <c r="R16" s="369"/>
      <c r="S16" s="369"/>
      <c r="AI16" s="152">
        <f t="shared" si="9"/>
        <v>0</v>
      </c>
      <c r="AM16" s="153">
        <f t="shared" si="10"/>
        <v>0</v>
      </c>
      <c r="AO16" s="153">
        <f t="shared" si="5"/>
        <v>0</v>
      </c>
    </row>
    <row r="17" spans="1:41" ht="16.5" hidden="1" x14ac:dyDescent="0.3">
      <c r="A17" s="16"/>
      <c r="B17" s="17"/>
      <c r="C17" s="16"/>
      <c r="D17" s="16"/>
      <c r="E17" s="363"/>
      <c r="F17" s="366"/>
      <c r="G17" s="18" t="s">
        <v>230</v>
      </c>
      <c r="H17" s="19" t="s">
        <v>231</v>
      </c>
      <c r="I17" s="19" t="s">
        <v>232</v>
      </c>
      <c r="J17" s="19" t="s">
        <v>233</v>
      </c>
      <c r="K17" s="19" t="s">
        <v>234</v>
      </c>
      <c r="L17" s="19" t="s">
        <v>235</v>
      </c>
      <c r="M17" s="19" t="s">
        <v>236</v>
      </c>
      <c r="N17" s="19" t="s">
        <v>237</v>
      </c>
      <c r="O17" s="19" t="s">
        <v>238</v>
      </c>
      <c r="P17" s="19" t="s">
        <v>239</v>
      </c>
      <c r="Q17" s="19" t="s">
        <v>218</v>
      </c>
      <c r="R17" s="19" t="s">
        <v>219</v>
      </c>
      <c r="S17" s="19" t="s">
        <v>245</v>
      </c>
      <c r="T17" s="19" t="s">
        <v>218</v>
      </c>
      <c r="U17" s="19" t="s">
        <v>219</v>
      </c>
      <c r="V17" s="19" t="s">
        <v>245</v>
      </c>
      <c r="W17" s="19" t="s">
        <v>218</v>
      </c>
      <c r="X17" s="19" t="s">
        <v>219</v>
      </c>
      <c r="Y17" s="19" t="s">
        <v>245</v>
      </c>
      <c r="AE17" s="19" t="s">
        <v>219</v>
      </c>
      <c r="AF17" s="19" t="s">
        <v>245</v>
      </c>
      <c r="AI17" s="152" t="e">
        <f t="shared" si="9"/>
        <v>#VALUE!</v>
      </c>
      <c r="AM17" s="153" t="e">
        <f t="shared" si="10"/>
        <v>#VALUE!</v>
      </c>
      <c r="AO17" s="153" t="e">
        <f t="shared" si="5"/>
        <v>#VALUE!</v>
      </c>
    </row>
    <row r="18" spans="1:41" ht="89.25" hidden="1" x14ac:dyDescent="0.3">
      <c r="A18" s="16" t="s">
        <v>191</v>
      </c>
      <c r="B18" s="17" t="s">
        <v>192</v>
      </c>
      <c r="C18" s="16" t="s">
        <v>191</v>
      </c>
      <c r="D18" s="16" t="s">
        <v>0</v>
      </c>
      <c r="E18" s="363"/>
      <c r="F18" s="366"/>
      <c r="G18" s="20" t="s">
        <v>193</v>
      </c>
      <c r="H18" s="20" t="s">
        <v>222</v>
      </c>
      <c r="I18" s="20" t="s">
        <v>223</v>
      </c>
      <c r="J18" s="20" t="s">
        <v>224</v>
      </c>
      <c r="K18" s="20" t="s">
        <v>225</v>
      </c>
      <c r="L18" s="20" t="s">
        <v>226</v>
      </c>
      <c r="M18" s="20" t="s">
        <v>194</v>
      </c>
      <c r="N18" s="20" t="s">
        <v>195</v>
      </c>
      <c r="O18" s="20" t="s">
        <v>227</v>
      </c>
      <c r="P18" s="35" t="s">
        <v>228</v>
      </c>
      <c r="Q18" s="35" t="s">
        <v>220</v>
      </c>
      <c r="R18" s="35" t="s">
        <v>221</v>
      </c>
      <c r="S18" s="35" t="s">
        <v>255</v>
      </c>
      <c r="T18" s="35" t="s">
        <v>220</v>
      </c>
      <c r="U18" s="35" t="s">
        <v>221</v>
      </c>
      <c r="V18" s="35" t="s">
        <v>255</v>
      </c>
      <c r="W18" s="35" t="s">
        <v>220</v>
      </c>
      <c r="X18" s="35" t="s">
        <v>221</v>
      </c>
      <c r="Y18" s="35" t="s">
        <v>255</v>
      </c>
      <c r="AE18" s="35" t="s">
        <v>221</v>
      </c>
      <c r="AF18" s="35" t="s">
        <v>255</v>
      </c>
      <c r="AI18" s="152" t="e">
        <f t="shared" si="9"/>
        <v>#VALUE!</v>
      </c>
      <c r="AM18" s="153" t="e">
        <f t="shared" si="10"/>
        <v>#VALUE!</v>
      </c>
      <c r="AO18" s="153" t="e">
        <f t="shared" si="5"/>
        <v>#VALUE!</v>
      </c>
    </row>
    <row r="19" spans="1:41" ht="16.5" hidden="1" x14ac:dyDescent="0.3">
      <c r="A19" s="22"/>
      <c r="B19" s="23"/>
      <c r="C19" s="22"/>
      <c r="D19" s="22"/>
      <c r="E19" s="364"/>
      <c r="F19" s="367"/>
      <c r="G19" s="24">
        <v>0.1</v>
      </c>
      <c r="H19" s="24">
        <v>0.1</v>
      </c>
      <c r="I19" s="24">
        <v>0.1</v>
      </c>
      <c r="J19" s="25">
        <v>1</v>
      </c>
      <c r="K19" s="24">
        <v>0.1</v>
      </c>
      <c r="L19" s="25">
        <v>1</v>
      </c>
      <c r="M19" s="25">
        <v>1</v>
      </c>
      <c r="N19" s="25">
        <v>1</v>
      </c>
      <c r="O19" s="24">
        <v>0.1</v>
      </c>
      <c r="P19" s="24">
        <v>0.1</v>
      </c>
      <c r="Q19" s="81"/>
      <c r="R19" s="81"/>
      <c r="S19" s="76">
        <v>0.1</v>
      </c>
      <c r="T19" s="81"/>
      <c r="U19" s="81"/>
      <c r="V19" s="76">
        <v>0.1</v>
      </c>
      <c r="W19" s="81"/>
      <c r="X19" s="81"/>
      <c r="Y19" s="76">
        <v>0.1</v>
      </c>
      <c r="AE19" s="81"/>
      <c r="AF19" s="76">
        <v>0.1</v>
      </c>
      <c r="AI19" s="152">
        <f t="shared" si="9"/>
        <v>0</v>
      </c>
      <c r="AM19" s="153">
        <f t="shared" si="10"/>
        <v>0.1</v>
      </c>
      <c r="AO19" s="153">
        <f t="shared" si="5"/>
        <v>0</v>
      </c>
    </row>
    <row r="20" spans="1:41" ht="16.5" hidden="1" x14ac:dyDescent="0.3">
      <c r="A20" s="26">
        <v>17</v>
      </c>
      <c r="B20" s="27" t="s">
        <v>196</v>
      </c>
      <c r="C20" s="28">
        <v>5</v>
      </c>
      <c r="D20" s="29" t="s">
        <v>197</v>
      </c>
      <c r="E20" s="30">
        <v>4202</v>
      </c>
      <c r="F20" s="29" t="s">
        <v>198</v>
      </c>
      <c r="G20" s="36">
        <f t="shared" ref="G20:G25" si="11">+G6*$G$19</f>
        <v>7.5100000000000002E-3</v>
      </c>
      <c r="H20" s="36">
        <f t="shared" ref="H20:H25" si="12">+H6*$H$19</f>
        <v>9.8150000000000015E-2</v>
      </c>
      <c r="I20" s="36">
        <f t="shared" ref="I20:I25" si="13">+I6*$I$19</f>
        <v>0.19</v>
      </c>
      <c r="J20" s="36">
        <f t="shared" ref="J20:J25" si="14">+J6*$J$19</f>
        <v>0.1</v>
      </c>
      <c r="K20" s="36">
        <f t="shared" ref="K20:K25" si="15">+K6*$K$19</f>
        <v>7.1999999999999995E-2</v>
      </c>
      <c r="L20" s="36">
        <f t="shared" ref="L20:L25" si="16">+L6*$L$19</f>
        <v>0.34</v>
      </c>
      <c r="M20" s="36">
        <f t="shared" ref="M20:M25" si="17">+M6*$M$19</f>
        <v>0.3201</v>
      </c>
      <c r="N20" s="36">
        <f t="shared" ref="N20:N25" si="18">+N6*$N$19</f>
        <v>0.40010000000000001</v>
      </c>
      <c r="O20" s="36">
        <f t="shared" ref="O20:O25" si="19">+O6*$O$19</f>
        <v>9.0000000000000011E-2</v>
      </c>
      <c r="P20" s="44">
        <f t="shared" ref="P20:P25" si="20">+P6*$P$19</f>
        <v>1.5040000000000001E-2</v>
      </c>
      <c r="Q20" s="82">
        <v>0.14050000000000001</v>
      </c>
      <c r="R20" s="83">
        <v>0.1125</v>
      </c>
      <c r="S20" s="36">
        <f t="shared" ref="S20:S25" si="21">+S6*$S$19</f>
        <v>0</v>
      </c>
      <c r="T20" s="82">
        <v>0.14050000000000001</v>
      </c>
      <c r="U20" s="83">
        <v>0.1125</v>
      </c>
      <c r="V20" s="36">
        <f t="shared" ref="V20:V25" si="22">+V6*$S$19</f>
        <v>1.9370000000000002E-2</v>
      </c>
      <c r="W20" s="82">
        <v>0.14050000000000001</v>
      </c>
      <c r="X20" s="83">
        <v>0.1125</v>
      </c>
      <c r="Y20" s="36">
        <f t="shared" ref="Y20:Y25" si="23">+Y6*$S$19</f>
        <v>0</v>
      </c>
      <c r="AE20" s="83">
        <v>0.1125</v>
      </c>
      <c r="AF20" s="36">
        <f t="shared" ref="AF20:AF25" si="24">+AF6*$S$19</f>
        <v>3.0305644830784496E-2</v>
      </c>
      <c r="AI20" s="152">
        <f t="shared" si="9"/>
        <v>-0.1125</v>
      </c>
      <c r="AM20" s="153">
        <f t="shared" si="10"/>
        <v>3.0305644830784496E-2</v>
      </c>
      <c r="AO20" s="153">
        <f t="shared" si="5"/>
        <v>2.2499999999999992E-2</v>
      </c>
    </row>
    <row r="21" spans="1:41" ht="16.5" hidden="1" x14ac:dyDescent="0.3">
      <c r="A21" s="26">
        <v>18</v>
      </c>
      <c r="B21" s="27" t="s">
        <v>196</v>
      </c>
      <c r="C21" s="28">
        <v>5</v>
      </c>
      <c r="D21" s="29" t="s">
        <v>199</v>
      </c>
      <c r="E21" s="30">
        <v>4302</v>
      </c>
      <c r="F21" s="29" t="s">
        <v>198</v>
      </c>
      <c r="G21" s="36">
        <f t="shared" si="11"/>
        <v>7.4999999999999997E-3</v>
      </c>
      <c r="H21" s="36">
        <f t="shared" si="12"/>
        <v>9.8729999999999998E-2</v>
      </c>
      <c r="I21" s="36">
        <f t="shared" si="13"/>
        <v>0.15000000000000002</v>
      </c>
      <c r="J21" s="36">
        <f t="shared" si="14"/>
        <v>0.1</v>
      </c>
      <c r="K21" s="36">
        <f t="shared" si="15"/>
        <v>2.2000000000000002E-2</v>
      </c>
      <c r="L21" s="36">
        <f t="shared" si="16"/>
        <v>0.13009999999999999</v>
      </c>
      <c r="M21" s="36">
        <f t="shared" si="17"/>
        <v>0.26</v>
      </c>
      <c r="N21" s="36">
        <f t="shared" si="18"/>
        <v>0.4002</v>
      </c>
      <c r="O21" s="36">
        <f t="shared" si="19"/>
        <v>9.0000000000000011E-2</v>
      </c>
      <c r="P21" s="44">
        <f t="shared" si="20"/>
        <v>1.5060000000000002E-2</v>
      </c>
      <c r="Q21" s="82">
        <v>0.14649999999999999</v>
      </c>
      <c r="R21" s="83">
        <v>0.155</v>
      </c>
      <c r="S21" s="36">
        <f t="shared" si="21"/>
        <v>0</v>
      </c>
      <c r="T21" s="82">
        <v>0.14649999999999999</v>
      </c>
      <c r="U21" s="83">
        <v>0.155</v>
      </c>
      <c r="V21" s="36">
        <f t="shared" si="22"/>
        <v>1.9050000000000001E-2</v>
      </c>
      <c r="W21" s="82">
        <v>0.14649999999999999</v>
      </c>
      <c r="X21" s="83">
        <v>0.155</v>
      </c>
      <c r="Y21" s="36">
        <f t="shared" si="23"/>
        <v>0</v>
      </c>
      <c r="AE21" s="83">
        <v>0.155</v>
      </c>
      <c r="AF21" s="36">
        <f t="shared" si="24"/>
        <v>2.753486827540403E-2</v>
      </c>
      <c r="AI21" s="152">
        <f t="shared" si="9"/>
        <v>-0.155</v>
      </c>
      <c r="AM21" s="153">
        <f t="shared" si="10"/>
        <v>2.753486827540403E-2</v>
      </c>
      <c r="AO21" s="153">
        <f t="shared" si="5"/>
        <v>3.1E-2</v>
      </c>
    </row>
    <row r="22" spans="1:41" ht="16.5" hidden="1" x14ac:dyDescent="0.3">
      <c r="A22" s="26">
        <v>19</v>
      </c>
      <c r="B22" s="27" t="s">
        <v>196</v>
      </c>
      <c r="C22" s="28">
        <v>5</v>
      </c>
      <c r="D22" s="29" t="s">
        <v>196</v>
      </c>
      <c r="E22" s="30">
        <v>4102</v>
      </c>
      <c r="F22" s="29" t="s">
        <v>200</v>
      </c>
      <c r="G22" s="36">
        <f t="shared" si="11"/>
        <v>7.4999999999999997E-3</v>
      </c>
      <c r="H22" s="36">
        <f t="shared" si="12"/>
        <v>9.8000000000000004E-2</v>
      </c>
      <c r="I22" s="36">
        <f t="shared" si="13"/>
        <v>0.13999999999999999</v>
      </c>
      <c r="J22" s="36">
        <f t="shared" si="14"/>
        <v>0.1</v>
      </c>
      <c r="K22" s="36">
        <f t="shared" si="15"/>
        <v>2.8999999999999998E-2</v>
      </c>
      <c r="L22" s="36">
        <f t="shared" si="16"/>
        <v>0.16</v>
      </c>
      <c r="M22" s="36">
        <f t="shared" si="17"/>
        <v>0.25979999999999998</v>
      </c>
      <c r="N22" s="36">
        <f t="shared" si="18"/>
        <v>0.52729999999999999</v>
      </c>
      <c r="O22" s="36">
        <f t="shared" si="19"/>
        <v>9.4E-2</v>
      </c>
      <c r="P22" s="44">
        <f t="shared" si="20"/>
        <v>1.5040000000000001E-2</v>
      </c>
      <c r="Q22" s="82">
        <v>0.14649999999999999</v>
      </c>
      <c r="R22" s="83">
        <v>0.17</v>
      </c>
      <c r="S22" s="36">
        <f t="shared" si="21"/>
        <v>0</v>
      </c>
      <c r="T22" s="82">
        <v>0.14649999999999999</v>
      </c>
      <c r="U22" s="83">
        <v>0.17</v>
      </c>
      <c r="V22" s="36">
        <f t="shared" si="22"/>
        <v>1.0020000000000001E-2</v>
      </c>
      <c r="W22" s="82">
        <v>0.14649999999999999</v>
      </c>
      <c r="X22" s="83">
        <v>0.17</v>
      </c>
      <c r="Y22" s="36">
        <f t="shared" si="23"/>
        <v>0</v>
      </c>
      <c r="AE22" s="83">
        <v>0.17</v>
      </c>
      <c r="AF22" s="36">
        <f t="shared" si="24"/>
        <v>1.3421355053559595E-2</v>
      </c>
      <c r="AI22" s="152">
        <f t="shared" si="9"/>
        <v>-0.17</v>
      </c>
      <c r="AM22" s="153">
        <f t="shared" si="10"/>
        <v>1.3421355053559595E-2</v>
      </c>
      <c r="AO22" s="153">
        <f t="shared" si="5"/>
        <v>3.4000000000000002E-2</v>
      </c>
    </row>
    <row r="23" spans="1:41" ht="16.5" hidden="1" x14ac:dyDescent="0.3">
      <c r="A23" s="26">
        <v>20</v>
      </c>
      <c r="B23" s="27" t="s">
        <v>196</v>
      </c>
      <c r="C23" s="28">
        <v>5</v>
      </c>
      <c r="D23" s="29" t="s">
        <v>201</v>
      </c>
      <c r="E23" s="30">
        <v>4201</v>
      </c>
      <c r="F23" s="29" t="s">
        <v>198</v>
      </c>
      <c r="G23" s="36">
        <f t="shared" si="11"/>
        <v>7.4999999999999997E-3</v>
      </c>
      <c r="H23" s="36">
        <f t="shared" si="12"/>
        <v>9.8100000000000007E-2</v>
      </c>
      <c r="I23" s="36">
        <f t="shared" si="13"/>
        <v>0.18000000000000002</v>
      </c>
      <c r="J23" s="36">
        <f t="shared" si="14"/>
        <v>0.1</v>
      </c>
      <c r="K23" s="36">
        <f t="shared" si="15"/>
        <v>2.2000000000000002E-2</v>
      </c>
      <c r="L23" s="36">
        <f t="shared" si="16"/>
        <v>0.13020000000000001</v>
      </c>
      <c r="M23" s="36">
        <f t="shared" si="17"/>
        <v>0.2606</v>
      </c>
      <c r="N23" s="36">
        <f t="shared" si="18"/>
        <v>0.4</v>
      </c>
      <c r="O23" s="36">
        <f t="shared" si="19"/>
        <v>9.0000000000000011E-2</v>
      </c>
      <c r="P23" s="44">
        <f t="shared" si="20"/>
        <v>1.503E-2</v>
      </c>
      <c r="Q23" s="82">
        <v>0.13750000000000001</v>
      </c>
      <c r="R23" s="83">
        <v>0.14000000000000001</v>
      </c>
      <c r="S23" s="36">
        <f t="shared" si="21"/>
        <v>0</v>
      </c>
      <c r="T23" s="82">
        <v>0.13750000000000001</v>
      </c>
      <c r="U23" s="83">
        <v>0.14000000000000001</v>
      </c>
      <c r="V23" s="36">
        <f t="shared" si="22"/>
        <v>1.9100000000000002E-2</v>
      </c>
      <c r="W23" s="82">
        <v>0.13750000000000001</v>
      </c>
      <c r="X23" s="83">
        <v>0.14000000000000001</v>
      </c>
      <c r="Y23" s="36">
        <f t="shared" si="23"/>
        <v>0</v>
      </c>
      <c r="AE23" s="83">
        <v>0.14000000000000001</v>
      </c>
      <c r="AF23" s="36">
        <f t="shared" si="24"/>
        <v>1.7511704714550141E-2</v>
      </c>
      <c r="AI23" s="152">
        <f t="shared" si="9"/>
        <v>-0.14000000000000001</v>
      </c>
      <c r="AM23" s="153">
        <f t="shared" si="10"/>
        <v>1.7511704714550141E-2</v>
      </c>
      <c r="AO23" s="153">
        <f t="shared" si="5"/>
        <v>2.7999999999999997E-2</v>
      </c>
    </row>
    <row r="24" spans="1:41" ht="16.5" hidden="1" x14ac:dyDescent="0.3">
      <c r="A24" s="26">
        <v>21</v>
      </c>
      <c r="B24" s="27" t="s">
        <v>196</v>
      </c>
      <c r="C24" s="28">
        <v>5</v>
      </c>
      <c r="D24" s="29" t="s">
        <v>202</v>
      </c>
      <c r="E24" s="30">
        <v>4101</v>
      </c>
      <c r="F24" s="29" t="s">
        <v>200</v>
      </c>
      <c r="G24" s="36">
        <f t="shared" si="11"/>
        <v>8.1399999999999997E-3</v>
      </c>
      <c r="H24" s="36">
        <f t="shared" si="12"/>
        <v>9.8019999999999996E-2</v>
      </c>
      <c r="I24" s="36">
        <f t="shared" si="13"/>
        <v>0.16000000000000003</v>
      </c>
      <c r="J24" s="36">
        <f t="shared" si="14"/>
        <v>0.11</v>
      </c>
      <c r="K24" s="36">
        <f t="shared" si="15"/>
        <v>2.2000000000000002E-2</v>
      </c>
      <c r="L24" s="36">
        <f t="shared" si="16"/>
        <v>0.13009999999999999</v>
      </c>
      <c r="M24" s="36">
        <f t="shared" si="17"/>
        <v>0.2596</v>
      </c>
      <c r="N24" s="36">
        <f t="shared" si="18"/>
        <v>0.4</v>
      </c>
      <c r="O24" s="36">
        <f t="shared" si="19"/>
        <v>9.0000000000000011E-2</v>
      </c>
      <c r="P24" s="44">
        <f t="shared" si="20"/>
        <v>1.5040000000000001E-2</v>
      </c>
      <c r="Q24" s="82">
        <v>0.13750000000000001</v>
      </c>
      <c r="R24" s="83">
        <v>0.14750000000000002</v>
      </c>
      <c r="S24" s="36">
        <f t="shared" si="21"/>
        <v>0</v>
      </c>
      <c r="T24" s="82">
        <v>0.13750000000000001</v>
      </c>
      <c r="U24" s="83">
        <v>0.14750000000000002</v>
      </c>
      <c r="V24" s="36">
        <f t="shared" si="22"/>
        <v>2.5860000000000001E-2</v>
      </c>
      <c r="W24" s="82">
        <v>0.13750000000000001</v>
      </c>
      <c r="X24" s="83">
        <v>0.14750000000000002</v>
      </c>
      <c r="Y24" s="36">
        <f t="shared" si="23"/>
        <v>0</v>
      </c>
      <c r="AE24" s="83">
        <v>0.14750000000000002</v>
      </c>
      <c r="AF24" s="36">
        <f t="shared" si="24"/>
        <v>2.7264030612244895E-2</v>
      </c>
      <c r="AI24" s="152">
        <f t="shared" si="9"/>
        <v>-0.14750000000000002</v>
      </c>
      <c r="AM24" s="153">
        <f t="shared" si="10"/>
        <v>2.7264030612244895E-2</v>
      </c>
      <c r="AO24" s="153">
        <f t="shared" si="5"/>
        <v>2.9499999999999998E-2</v>
      </c>
    </row>
    <row r="25" spans="1:41" ht="16.5" hidden="1" x14ac:dyDescent="0.3">
      <c r="A25" s="26">
        <v>22</v>
      </c>
      <c r="B25" s="27" t="s">
        <v>196</v>
      </c>
      <c r="C25" s="28">
        <v>5</v>
      </c>
      <c r="D25" s="29" t="s">
        <v>203</v>
      </c>
      <c r="E25" s="30">
        <v>4203</v>
      </c>
      <c r="F25" s="29" t="s">
        <v>198</v>
      </c>
      <c r="G25" s="36">
        <f t="shared" si="11"/>
        <v>7.4999999999999997E-3</v>
      </c>
      <c r="H25" s="36">
        <f t="shared" si="12"/>
        <v>9.8090000000000011E-2</v>
      </c>
      <c r="I25" s="36">
        <f t="shared" si="13"/>
        <v>0.2</v>
      </c>
      <c r="J25" s="36">
        <f t="shared" si="14"/>
        <v>0.1</v>
      </c>
      <c r="K25" s="36">
        <f t="shared" si="15"/>
        <v>4.6000000000000006E-2</v>
      </c>
      <c r="L25" s="36">
        <f t="shared" si="16"/>
        <v>0.15060000000000001</v>
      </c>
      <c r="M25" s="36">
        <f t="shared" si="17"/>
        <v>0.27939999999999998</v>
      </c>
      <c r="N25" s="36">
        <f t="shared" si="18"/>
        <v>0.443</v>
      </c>
      <c r="O25" s="36">
        <f t="shared" si="19"/>
        <v>9.3000000000000013E-2</v>
      </c>
      <c r="P25" s="44">
        <f t="shared" si="20"/>
        <v>1.5190000000000002E-2</v>
      </c>
      <c r="Q25" s="82">
        <v>0.13750000000000001</v>
      </c>
      <c r="R25" s="83">
        <v>0.17500000000000002</v>
      </c>
      <c r="S25" s="36">
        <f t="shared" si="21"/>
        <v>0</v>
      </c>
      <c r="T25" s="82">
        <v>0.13750000000000001</v>
      </c>
      <c r="U25" s="83">
        <v>0.17500000000000002</v>
      </c>
      <c r="V25" s="36">
        <f t="shared" si="22"/>
        <v>1.908E-2</v>
      </c>
      <c r="W25" s="82">
        <v>0.13750000000000001</v>
      </c>
      <c r="X25" s="83">
        <v>0.17500000000000002</v>
      </c>
      <c r="Y25" s="36">
        <f t="shared" si="23"/>
        <v>0</v>
      </c>
      <c r="AE25" s="83">
        <v>0.17500000000000002</v>
      </c>
      <c r="AF25" s="36">
        <f t="shared" si="24"/>
        <v>1.5632515632515633E-2</v>
      </c>
      <c r="AI25" s="152">
        <f t="shared" si="9"/>
        <v>-0.17500000000000002</v>
      </c>
      <c r="AM25" s="153">
        <f t="shared" si="10"/>
        <v>1.5632515632515633E-2</v>
      </c>
      <c r="AO25" s="153">
        <f t="shared" si="5"/>
        <v>3.5000000000000003E-2</v>
      </c>
    </row>
    <row r="26" spans="1:41" ht="16.5" hidden="1" x14ac:dyDescent="0.3">
      <c r="A26" s="26">
        <v>23</v>
      </c>
      <c r="B26" s="27" t="s">
        <v>196</v>
      </c>
      <c r="C26" s="28">
        <v>5</v>
      </c>
      <c r="D26" s="29" t="s">
        <v>204</v>
      </c>
      <c r="E26" s="30">
        <v>4303</v>
      </c>
      <c r="F26" s="29" t="s">
        <v>198</v>
      </c>
      <c r="G26" s="36" t="e">
        <f>+#REF!*$G$19</f>
        <v>#REF!</v>
      </c>
      <c r="H26" s="36" t="e">
        <f>+#REF!*$H$19</f>
        <v>#REF!</v>
      </c>
      <c r="I26" s="36" t="e">
        <f>+#REF!*$I$19</f>
        <v>#REF!</v>
      </c>
      <c r="J26" s="36" t="e">
        <f>+#REF!*$J$19</f>
        <v>#REF!</v>
      </c>
      <c r="K26" s="36" t="e">
        <f>+#REF!*$K$19</f>
        <v>#REF!</v>
      </c>
      <c r="L26" s="36" t="e">
        <f>+#REF!*$L$19</f>
        <v>#REF!</v>
      </c>
      <c r="M26" s="36" t="e">
        <f>+#REF!*$M$19</f>
        <v>#REF!</v>
      </c>
      <c r="N26" s="36" t="e">
        <f>+#REF!*$N$19</f>
        <v>#REF!</v>
      </c>
      <c r="O26" s="36" t="e">
        <f>+#REF!*$O$19</f>
        <v>#REF!</v>
      </c>
      <c r="P26" s="44" t="e">
        <f>+#REF!*$P$19</f>
        <v>#REF!</v>
      </c>
      <c r="Q26" s="82">
        <v>0.13750000000000001</v>
      </c>
      <c r="R26" s="83">
        <v>0.14750000000000002</v>
      </c>
      <c r="S26" s="36" t="e">
        <f>+#REF!*$S$19</f>
        <v>#REF!</v>
      </c>
      <c r="T26" s="82">
        <v>0.13750000000000001</v>
      </c>
      <c r="U26" s="83">
        <v>0.14750000000000002</v>
      </c>
      <c r="V26" s="36" t="e">
        <f>+#REF!*$S$19</f>
        <v>#REF!</v>
      </c>
      <c r="W26" s="82">
        <v>0.13750000000000001</v>
      </c>
      <c r="X26" s="83">
        <v>0.14750000000000002</v>
      </c>
      <c r="Y26" s="36" t="e">
        <f>+#REF!*$S$19</f>
        <v>#REF!</v>
      </c>
      <c r="AE26" s="83">
        <v>0.14750000000000002</v>
      </c>
      <c r="AF26" s="36" t="e">
        <f>+#REF!*$S$19</f>
        <v>#REF!</v>
      </c>
      <c r="AI26" s="152">
        <f t="shared" si="9"/>
        <v>-0.14750000000000002</v>
      </c>
      <c r="AM26" s="153" t="e">
        <f t="shared" si="10"/>
        <v>#REF!</v>
      </c>
      <c r="AO26" s="153">
        <f t="shared" si="5"/>
        <v>2.9499999999999998E-2</v>
      </c>
    </row>
    <row r="27" spans="1:41" ht="16.5" hidden="1" x14ac:dyDescent="0.3">
      <c r="A27" s="26">
        <v>24</v>
      </c>
      <c r="B27" s="27" t="s">
        <v>196</v>
      </c>
      <c r="C27" s="28">
        <v>5</v>
      </c>
      <c r="D27" s="29" t="s">
        <v>205</v>
      </c>
      <c r="E27" s="30">
        <v>4301</v>
      </c>
      <c r="F27" s="29" t="s">
        <v>198</v>
      </c>
      <c r="G27" s="36" t="e">
        <f>+#REF!*$G$19</f>
        <v>#REF!</v>
      </c>
      <c r="H27" s="36" t="e">
        <f>+#REF!*$H$19</f>
        <v>#REF!</v>
      </c>
      <c r="I27" s="36" t="e">
        <f>+#REF!*$I$19</f>
        <v>#REF!</v>
      </c>
      <c r="J27" s="36" t="e">
        <f>+#REF!*$J$19</f>
        <v>#REF!</v>
      </c>
      <c r="K27" s="36" t="e">
        <f>+#REF!*$K$19</f>
        <v>#REF!</v>
      </c>
      <c r="L27" s="36" t="e">
        <f>+#REF!*$L$19</f>
        <v>#REF!</v>
      </c>
      <c r="M27" s="36" t="e">
        <f>+#REF!*$M$19</f>
        <v>#REF!</v>
      </c>
      <c r="N27" s="36" t="e">
        <f>+#REF!*$N$19</f>
        <v>#REF!</v>
      </c>
      <c r="O27" s="36" t="e">
        <f>+#REF!*$O$19</f>
        <v>#REF!</v>
      </c>
      <c r="P27" s="44" t="e">
        <f>+#REF!*$P$19</f>
        <v>#REF!</v>
      </c>
      <c r="Q27" s="82">
        <v>0.13750000000000001</v>
      </c>
      <c r="R27" s="83">
        <v>0.16250000000000001</v>
      </c>
      <c r="S27" s="36" t="e">
        <f>+#REF!*$S$19</f>
        <v>#REF!</v>
      </c>
      <c r="T27" s="82">
        <v>0.13750000000000001</v>
      </c>
      <c r="U27" s="83">
        <v>0.16250000000000001</v>
      </c>
      <c r="V27" s="36" t="e">
        <f>+#REF!*$S$19</f>
        <v>#REF!</v>
      </c>
      <c r="W27" s="82">
        <v>0.13750000000000001</v>
      </c>
      <c r="X27" s="83">
        <v>0.16250000000000001</v>
      </c>
      <c r="Y27" s="36" t="e">
        <f>+#REF!*$S$19</f>
        <v>#REF!</v>
      </c>
      <c r="AE27" s="83">
        <v>0.16250000000000001</v>
      </c>
      <c r="AF27" s="36" t="e">
        <f>+#REF!*$S$19</f>
        <v>#REF!</v>
      </c>
      <c r="AI27" s="152">
        <f t="shared" si="9"/>
        <v>-0.16250000000000001</v>
      </c>
      <c r="AM27" s="153" t="e">
        <f t="shared" si="10"/>
        <v>#REF!</v>
      </c>
      <c r="AO27" s="153">
        <f t="shared" si="5"/>
        <v>3.2500000000000001E-2</v>
      </c>
    </row>
    <row r="28" spans="1:41" ht="16.5" hidden="1" x14ac:dyDescent="0.3">
      <c r="A28" s="26">
        <v>25</v>
      </c>
      <c r="B28" s="27" t="s">
        <v>196</v>
      </c>
      <c r="C28" s="28">
        <v>5</v>
      </c>
      <c r="D28" s="29" t="s">
        <v>206</v>
      </c>
      <c r="E28" s="30">
        <v>4304</v>
      </c>
      <c r="F28" s="29" t="s">
        <v>198</v>
      </c>
      <c r="G28" s="36" t="e">
        <f>+#REF!*$G$19</f>
        <v>#REF!</v>
      </c>
      <c r="H28" s="36" t="e">
        <f>+#REF!*$H$19</f>
        <v>#REF!</v>
      </c>
      <c r="I28" s="36" t="e">
        <f>+#REF!*$I$19</f>
        <v>#REF!</v>
      </c>
      <c r="J28" s="36" t="e">
        <f>+#REF!*$J$19</f>
        <v>#REF!</v>
      </c>
      <c r="K28" s="36" t="e">
        <f>+#REF!*$K$19</f>
        <v>#REF!</v>
      </c>
      <c r="L28" s="36" t="e">
        <f>+#REF!*$L$19</f>
        <v>#REF!</v>
      </c>
      <c r="M28" s="36" t="e">
        <f>+#REF!*$M$19</f>
        <v>#REF!</v>
      </c>
      <c r="N28" s="36" t="e">
        <f>+#REF!*$N$19</f>
        <v>#REF!</v>
      </c>
      <c r="O28" s="36" t="e">
        <f>+#REF!*$O$19</f>
        <v>#REF!</v>
      </c>
      <c r="P28" s="44" t="e">
        <f>+#REF!*$P$19</f>
        <v>#REF!</v>
      </c>
      <c r="Q28" s="82">
        <v>0.16</v>
      </c>
      <c r="R28" s="83">
        <v>0.13250000000000001</v>
      </c>
      <c r="S28" s="36" t="e">
        <f>+#REF!*$S$19</f>
        <v>#REF!</v>
      </c>
      <c r="T28" s="82">
        <v>0.16</v>
      </c>
      <c r="U28" s="83">
        <v>0.13250000000000001</v>
      </c>
      <c r="V28" s="36" t="e">
        <f>+#REF!*$S$19</f>
        <v>#REF!</v>
      </c>
      <c r="W28" s="82">
        <v>0.16</v>
      </c>
      <c r="X28" s="83">
        <v>0.13250000000000001</v>
      </c>
      <c r="Y28" s="36" t="e">
        <f>+#REF!*$S$19</f>
        <v>#REF!</v>
      </c>
      <c r="AE28" s="83">
        <v>0.13250000000000001</v>
      </c>
      <c r="AF28" s="36" t="e">
        <f>+#REF!*$S$19</f>
        <v>#REF!</v>
      </c>
      <c r="AI28" s="152">
        <f t="shared" si="9"/>
        <v>-0.13250000000000001</v>
      </c>
      <c r="AM28" s="153" t="e">
        <f t="shared" si="10"/>
        <v>#REF!</v>
      </c>
      <c r="AO28" s="153">
        <f t="shared" si="5"/>
        <v>2.6499999999999996E-2</v>
      </c>
    </row>
    <row r="29" spans="1:41" ht="16.5" hidden="1" x14ac:dyDescent="0.3">
      <c r="A29" s="26">
        <v>26</v>
      </c>
      <c r="B29" s="27" t="s">
        <v>196</v>
      </c>
      <c r="C29" s="28">
        <v>5</v>
      </c>
      <c r="D29" s="29" t="s">
        <v>207</v>
      </c>
      <c r="E29" s="30">
        <v>4305</v>
      </c>
      <c r="F29" s="29" t="s">
        <v>198</v>
      </c>
      <c r="G29" s="36" t="e">
        <f>+#REF!*$G$19</f>
        <v>#REF!</v>
      </c>
      <c r="H29" s="36" t="e">
        <f>+#REF!*$H$19</f>
        <v>#REF!</v>
      </c>
      <c r="I29" s="36" t="e">
        <f>+#REF!*$I$19</f>
        <v>#REF!</v>
      </c>
      <c r="J29" s="36" t="e">
        <f>+#REF!*$J$19</f>
        <v>#REF!</v>
      </c>
      <c r="K29" s="36" t="e">
        <f>+#REF!*$K$19</f>
        <v>#REF!</v>
      </c>
      <c r="L29" s="36" t="e">
        <f>+#REF!*$L$19</f>
        <v>#REF!</v>
      </c>
      <c r="M29" s="36" t="e">
        <f>+#REF!*$M$19</f>
        <v>#REF!</v>
      </c>
      <c r="N29" s="36" t="e">
        <f>+#REF!*$N$19</f>
        <v>#REF!</v>
      </c>
      <c r="O29" s="36" t="e">
        <f>+#REF!*$O$19</f>
        <v>#REF!</v>
      </c>
      <c r="P29" s="44" t="e">
        <f>+#REF!*$P$19</f>
        <v>#REF!</v>
      </c>
      <c r="Q29" s="82">
        <v>0.2525</v>
      </c>
      <c r="R29" s="83">
        <v>0.20750000000000002</v>
      </c>
      <c r="S29" s="36" t="e">
        <f>+#REF!*$S$19</f>
        <v>#REF!</v>
      </c>
      <c r="T29" s="82">
        <v>0.2525</v>
      </c>
      <c r="U29" s="83">
        <v>0.20750000000000002</v>
      </c>
      <c r="V29" s="36" t="e">
        <f>+#REF!*$S$19</f>
        <v>#REF!</v>
      </c>
      <c r="W29" s="82">
        <v>0.2525</v>
      </c>
      <c r="X29" s="83">
        <v>0.20750000000000002</v>
      </c>
      <c r="Y29" s="36" t="e">
        <f>+#REF!*$S$19</f>
        <v>#REF!</v>
      </c>
      <c r="AE29" s="83">
        <v>0.20750000000000002</v>
      </c>
      <c r="AF29" s="36" t="e">
        <f>+#REF!*$S$19</f>
        <v>#REF!</v>
      </c>
      <c r="AI29" s="152">
        <f t="shared" si="9"/>
        <v>-0.20750000000000002</v>
      </c>
      <c r="AM29" s="153" t="e">
        <f t="shared" si="10"/>
        <v>#REF!</v>
      </c>
      <c r="AO29" s="153">
        <f t="shared" si="5"/>
        <v>4.1499999999999981E-2</v>
      </c>
    </row>
    <row r="30" spans="1:41" ht="16.5" hidden="1" x14ac:dyDescent="0.3">
      <c r="A30" s="26">
        <v>27</v>
      </c>
      <c r="B30" s="27" t="s">
        <v>196</v>
      </c>
      <c r="C30" s="28">
        <v>5</v>
      </c>
      <c r="D30" s="29" t="s">
        <v>208</v>
      </c>
      <c r="E30" s="30">
        <v>4204</v>
      </c>
      <c r="F30" s="29" t="s">
        <v>198</v>
      </c>
      <c r="G30" s="36" t="e">
        <f>+#REF!*$G$19</f>
        <v>#REF!</v>
      </c>
      <c r="H30" s="36" t="e">
        <f>+#REF!*$H$19</f>
        <v>#REF!</v>
      </c>
      <c r="I30" s="36" t="e">
        <f>+#REF!*$I$19</f>
        <v>#REF!</v>
      </c>
      <c r="J30" s="36" t="e">
        <f>+#REF!*$J$19</f>
        <v>#REF!</v>
      </c>
      <c r="K30" s="36" t="e">
        <f>+#REF!*$K$19</f>
        <v>#REF!</v>
      </c>
      <c r="L30" s="36" t="e">
        <f>+#REF!*$L$19</f>
        <v>#REF!</v>
      </c>
      <c r="M30" s="36" t="e">
        <f>+#REF!*$M$19</f>
        <v>#REF!</v>
      </c>
      <c r="N30" s="36" t="e">
        <f>+#REF!*$N$19</f>
        <v>#REF!</v>
      </c>
      <c r="O30" s="36" t="e">
        <f>+#REF!*$O$19</f>
        <v>#REF!</v>
      </c>
      <c r="P30" s="44" t="e">
        <f>+#REF!*$P$19</f>
        <v>#REF!</v>
      </c>
      <c r="Q30" s="82">
        <v>0.13750000000000001</v>
      </c>
      <c r="R30" s="83">
        <v>0.1825</v>
      </c>
      <c r="S30" s="36" t="e">
        <f>+#REF!*$S$19</f>
        <v>#REF!</v>
      </c>
      <c r="T30" s="82">
        <v>0.13750000000000001</v>
      </c>
      <c r="U30" s="83">
        <v>0.1825</v>
      </c>
      <c r="V30" s="36" t="e">
        <f>+#REF!*$S$19</f>
        <v>#REF!</v>
      </c>
      <c r="W30" s="82">
        <v>0.13750000000000001</v>
      </c>
      <c r="X30" s="83">
        <v>0.1825</v>
      </c>
      <c r="Y30" s="36" t="e">
        <f>+#REF!*$S$19</f>
        <v>#REF!</v>
      </c>
      <c r="AE30" s="83">
        <v>0.1825</v>
      </c>
      <c r="AF30" s="36" t="e">
        <f>+#REF!*$S$19</f>
        <v>#REF!</v>
      </c>
      <c r="AI30" s="152">
        <f t="shared" si="9"/>
        <v>-0.1825</v>
      </c>
      <c r="AM30" s="153" t="e">
        <f t="shared" si="10"/>
        <v>#REF!</v>
      </c>
      <c r="AO30" s="153">
        <f t="shared" si="5"/>
        <v>3.6500000000000005E-2</v>
      </c>
    </row>
    <row r="31" spans="1:41" ht="16.5" hidden="1" x14ac:dyDescent="0.3">
      <c r="A31" s="26">
        <v>28</v>
      </c>
      <c r="B31" s="31" t="s">
        <v>196</v>
      </c>
      <c r="C31" s="28">
        <v>5</v>
      </c>
      <c r="D31" s="32" t="s">
        <v>209</v>
      </c>
      <c r="E31" s="30">
        <v>4106</v>
      </c>
      <c r="F31" s="32" t="s">
        <v>198</v>
      </c>
      <c r="G31" s="36" t="e">
        <f>+#REF!*$G$19</f>
        <v>#REF!</v>
      </c>
      <c r="H31" s="36" t="e">
        <f>+#REF!*$H$19</f>
        <v>#REF!</v>
      </c>
      <c r="I31" s="36" t="e">
        <f>+#REF!*$I$19</f>
        <v>#REF!</v>
      </c>
      <c r="J31" s="36" t="e">
        <f>+#REF!*$J$19</f>
        <v>#REF!</v>
      </c>
      <c r="K31" s="36" t="e">
        <f>+#REF!*$K$19</f>
        <v>#REF!</v>
      </c>
      <c r="L31" s="36" t="e">
        <f>+#REF!*$L$19</f>
        <v>#REF!</v>
      </c>
      <c r="M31" s="36" t="e">
        <f>+#REF!*$M$19</f>
        <v>#REF!</v>
      </c>
      <c r="N31" s="36" t="e">
        <f>+#REF!*$N$19</f>
        <v>#REF!</v>
      </c>
      <c r="O31" s="36" t="e">
        <f>+#REF!*$O$19</f>
        <v>#REF!</v>
      </c>
      <c r="P31" s="44" t="e">
        <f>+#REF!*$P$19</f>
        <v>#REF!</v>
      </c>
      <c r="Q31" s="82">
        <v>0.13750000000000001</v>
      </c>
      <c r="R31" s="83">
        <v>0.185</v>
      </c>
      <c r="S31" s="36" t="e">
        <f>+#REF!*$S$19</f>
        <v>#REF!</v>
      </c>
      <c r="T31" s="82">
        <v>0.13750000000000001</v>
      </c>
      <c r="U31" s="83">
        <v>0.185</v>
      </c>
      <c r="V31" s="36" t="e">
        <f>+#REF!*$S$19</f>
        <v>#REF!</v>
      </c>
      <c r="W31" s="82">
        <v>0.13750000000000001</v>
      </c>
      <c r="X31" s="83">
        <v>0.185</v>
      </c>
      <c r="Y31" s="36" t="e">
        <f>+#REF!*$S$19</f>
        <v>#REF!</v>
      </c>
      <c r="AE31" s="83">
        <v>0.185</v>
      </c>
      <c r="AF31" s="36" t="e">
        <f>+#REF!*$S$19</f>
        <v>#REF!</v>
      </c>
      <c r="AI31" s="152">
        <f t="shared" si="9"/>
        <v>-0.185</v>
      </c>
      <c r="AM31" s="153" t="e">
        <f t="shared" si="10"/>
        <v>#REF!</v>
      </c>
      <c r="AO31" s="153">
        <f t="shared" si="5"/>
        <v>3.7000000000000005E-2</v>
      </c>
    </row>
    <row r="32" spans="1:41" ht="16.5" hidden="1" x14ac:dyDescent="0.3">
      <c r="AI32" s="152">
        <f t="shared" si="9"/>
        <v>0</v>
      </c>
      <c r="AM32" s="153">
        <f t="shared" si="10"/>
        <v>0</v>
      </c>
      <c r="AO32" s="153">
        <f t="shared" si="5"/>
        <v>0</v>
      </c>
    </row>
    <row r="33" spans="1:41" ht="16.5" hidden="1" x14ac:dyDescent="0.3">
      <c r="AI33" s="152">
        <f t="shared" si="9"/>
        <v>0</v>
      </c>
      <c r="AM33" s="153">
        <f t="shared" si="10"/>
        <v>0</v>
      </c>
      <c r="AO33" s="153">
        <f t="shared" si="5"/>
        <v>0</v>
      </c>
    </row>
    <row r="34" spans="1:41" ht="16.5" hidden="1" x14ac:dyDescent="0.3">
      <c r="AI34" s="152">
        <f t="shared" si="9"/>
        <v>0</v>
      </c>
      <c r="AM34" s="153">
        <f t="shared" si="10"/>
        <v>0</v>
      </c>
      <c r="AO34" s="153">
        <f t="shared" si="5"/>
        <v>0</v>
      </c>
    </row>
    <row r="35" spans="1:41" ht="18" x14ac:dyDescent="0.35">
      <c r="A35" s="372" t="s">
        <v>349</v>
      </c>
      <c r="B35" s="372"/>
      <c r="C35" s="372"/>
      <c r="D35" s="372"/>
      <c r="E35" s="372"/>
      <c r="F35" s="372"/>
      <c r="G35" s="373"/>
      <c r="H35" s="373"/>
      <c r="I35" s="373"/>
      <c r="J35" s="373"/>
      <c r="K35" s="373"/>
      <c r="L35" s="373"/>
      <c r="M35" s="373"/>
      <c r="N35" s="373"/>
      <c r="O35" s="373"/>
      <c r="P35" s="373"/>
      <c r="Q35" s="11"/>
      <c r="R35" s="12"/>
      <c r="T35" s="11"/>
      <c r="U35" s="12"/>
      <c r="W35" s="11"/>
      <c r="X35" s="12"/>
      <c r="AE35" s="12"/>
    </row>
    <row r="36" spans="1:41" s="15" customFormat="1" ht="16.5" customHeight="1" x14ac:dyDescent="0.3">
      <c r="A36" s="14"/>
      <c r="B36" s="14"/>
      <c r="C36" s="14"/>
      <c r="D36" s="14"/>
      <c r="E36" s="362" t="s">
        <v>188</v>
      </c>
      <c r="F36" s="365" t="s">
        <v>189</v>
      </c>
      <c r="G36" s="368" t="s">
        <v>190</v>
      </c>
      <c r="H36" s="369"/>
      <c r="I36" s="369"/>
      <c r="J36" s="369"/>
      <c r="K36" s="369"/>
      <c r="L36" s="369"/>
      <c r="M36" s="369"/>
      <c r="N36" s="369"/>
      <c r="O36" s="369"/>
      <c r="P36" s="369"/>
      <c r="Q36" s="369"/>
      <c r="R36" s="369"/>
      <c r="S36" s="369"/>
      <c r="T36" s="369"/>
      <c r="U36" s="369"/>
      <c r="V36" s="369"/>
      <c r="W36" s="369"/>
      <c r="X36" s="369"/>
      <c r="Y36" s="369"/>
    </row>
    <row r="37" spans="1:41" s="13" customFormat="1" ht="16.5" x14ac:dyDescent="0.3">
      <c r="A37" s="16"/>
      <c r="B37" s="17"/>
      <c r="C37" s="16"/>
      <c r="D37" s="16"/>
      <c r="E37" s="363"/>
      <c r="F37" s="366"/>
      <c r="G37" s="18" t="s">
        <v>325</v>
      </c>
      <c r="H37" s="19" t="s">
        <v>324</v>
      </c>
      <c r="I37" s="19" t="s">
        <v>323</v>
      </c>
      <c r="J37" s="19" t="s">
        <v>326</v>
      </c>
      <c r="K37" s="19" t="s">
        <v>327</v>
      </c>
      <c r="L37" s="19" t="s">
        <v>328</v>
      </c>
      <c r="M37" s="19" t="s">
        <v>329</v>
      </c>
      <c r="N37" s="19" t="s">
        <v>330</v>
      </c>
      <c r="O37" s="19" t="s">
        <v>238</v>
      </c>
      <c r="P37" s="19" t="s">
        <v>239</v>
      </c>
      <c r="Q37" s="19" t="s">
        <v>218</v>
      </c>
      <c r="R37" s="19" t="s">
        <v>219</v>
      </c>
      <c r="S37" s="19" t="s">
        <v>245</v>
      </c>
      <c r="T37" s="19" t="s">
        <v>285</v>
      </c>
      <c r="U37" s="19" t="s">
        <v>286</v>
      </c>
      <c r="V37" s="19" t="s">
        <v>287</v>
      </c>
      <c r="W37" s="19" t="s">
        <v>288</v>
      </c>
      <c r="X37" s="19" t="s">
        <v>289</v>
      </c>
      <c r="Y37" s="19" t="s">
        <v>290</v>
      </c>
      <c r="AE37" s="19" t="s">
        <v>219</v>
      </c>
      <c r="AF37" s="19" t="s">
        <v>245</v>
      </c>
    </row>
    <row r="38" spans="1:41" s="21" customFormat="1" ht="165" customHeight="1" x14ac:dyDescent="0.3">
      <c r="A38" s="16" t="s">
        <v>191</v>
      </c>
      <c r="B38" s="17" t="s">
        <v>192</v>
      </c>
      <c r="C38" s="16" t="s">
        <v>191</v>
      </c>
      <c r="D38" s="16" t="s">
        <v>0</v>
      </c>
      <c r="E38" s="363"/>
      <c r="F38" s="366"/>
      <c r="G38" s="20" t="s">
        <v>331</v>
      </c>
      <c r="H38" s="20" t="s">
        <v>332</v>
      </c>
      <c r="I38" s="20" t="s">
        <v>333</v>
      </c>
      <c r="J38" s="20" t="s">
        <v>348</v>
      </c>
      <c r="K38" s="20" t="s">
        <v>334</v>
      </c>
      <c r="L38" s="20" t="s">
        <v>335</v>
      </c>
      <c r="M38" s="20" t="s">
        <v>246</v>
      </c>
      <c r="N38" s="20" t="s">
        <v>336</v>
      </c>
      <c r="O38" s="20" t="s">
        <v>337</v>
      </c>
      <c r="P38" s="35" t="s">
        <v>338</v>
      </c>
      <c r="Q38" s="35" t="s">
        <v>339</v>
      </c>
      <c r="R38" s="35" t="s">
        <v>340</v>
      </c>
      <c r="S38" s="35" t="s">
        <v>341</v>
      </c>
      <c r="T38" s="35" t="s">
        <v>342</v>
      </c>
      <c r="U38" s="35" t="s">
        <v>343</v>
      </c>
      <c r="V38" s="35" t="s">
        <v>344</v>
      </c>
      <c r="W38" s="35" t="s">
        <v>345</v>
      </c>
      <c r="X38" s="35" t="s">
        <v>346</v>
      </c>
      <c r="Y38" s="35" t="s">
        <v>347</v>
      </c>
      <c r="AE38" s="35" t="s">
        <v>340</v>
      </c>
      <c r="AF38" s="35" t="s">
        <v>341</v>
      </c>
    </row>
    <row r="39" spans="1:41" s="15" customFormat="1" ht="23.25" customHeight="1" x14ac:dyDescent="0.3">
      <c r="A39" s="22"/>
      <c r="B39" s="23"/>
      <c r="C39" s="22"/>
      <c r="D39" s="22"/>
      <c r="E39" s="364"/>
      <c r="F39" s="367"/>
      <c r="G39" s="146">
        <v>0.15</v>
      </c>
      <c r="H39" s="76">
        <v>1</v>
      </c>
      <c r="I39" s="146">
        <v>0.15</v>
      </c>
      <c r="J39" s="76">
        <v>1</v>
      </c>
      <c r="K39" s="146">
        <v>0.15</v>
      </c>
      <c r="L39" s="146">
        <v>0.15</v>
      </c>
      <c r="M39" s="146">
        <v>0.15</v>
      </c>
      <c r="N39" s="146">
        <v>0.15</v>
      </c>
      <c r="O39" s="76">
        <v>1</v>
      </c>
      <c r="P39" s="146">
        <v>0.15</v>
      </c>
      <c r="Q39" s="146">
        <v>0.15</v>
      </c>
      <c r="R39" s="146"/>
      <c r="S39" s="146"/>
      <c r="T39" s="146">
        <v>0.15</v>
      </c>
      <c r="U39" s="76">
        <v>1</v>
      </c>
      <c r="V39" s="146">
        <v>0.15</v>
      </c>
      <c r="W39" s="76">
        <v>1</v>
      </c>
      <c r="X39" s="76">
        <v>1</v>
      </c>
      <c r="Y39" s="76"/>
      <c r="AE39" s="146">
        <v>0.15</v>
      </c>
      <c r="AF39" s="146">
        <v>0.15</v>
      </c>
    </row>
    <row r="40" spans="1:41" ht="16.5" x14ac:dyDescent="0.3">
      <c r="A40" s="26">
        <v>17</v>
      </c>
      <c r="B40" s="27" t="s">
        <v>196</v>
      </c>
      <c r="C40" s="28">
        <v>5</v>
      </c>
      <c r="D40" s="173" t="s">
        <v>364</v>
      </c>
      <c r="E40" s="30"/>
      <c r="F40" s="29" t="s">
        <v>198</v>
      </c>
      <c r="G40" s="139">
        <f t="shared" ref="G40:G45" si="25">+$G6*$G$39</f>
        <v>1.1264999999999999E-2</v>
      </c>
      <c r="H40" s="139">
        <f t="shared" ref="H40:H45" si="26">+$H6*$H$39</f>
        <v>0.98150000000000004</v>
      </c>
      <c r="I40" s="140">
        <f t="shared" ref="I40:I45" si="27">+$I6*$I$39</f>
        <v>0.28499999999999998</v>
      </c>
      <c r="J40" s="139">
        <f t="shared" ref="J40:J45" si="28">+$J6*$J$39</f>
        <v>0.1</v>
      </c>
      <c r="K40" s="140">
        <f t="shared" ref="K40:K45" si="29">+$K6*$K$39</f>
        <v>0.108</v>
      </c>
      <c r="L40" s="139">
        <f t="shared" ref="L40:L45" si="30">+$L6*$L$39</f>
        <v>5.1000000000000004E-2</v>
      </c>
      <c r="M40" s="139">
        <f t="shared" ref="M40:M45" si="31">+$M6*$M$39</f>
        <v>4.8014999999999995E-2</v>
      </c>
      <c r="N40" s="139">
        <f t="shared" ref="N40:N45" si="32">+$N6*$N$39</f>
        <v>6.0014999999999999E-2</v>
      </c>
      <c r="O40" s="139">
        <f t="shared" ref="O40:O45" si="33">+$O6*$O$39</f>
        <v>0.9</v>
      </c>
      <c r="P40" s="139">
        <f t="shared" ref="P40:P45" si="34">+$P6*$P$39</f>
        <v>2.256E-2</v>
      </c>
      <c r="Q40" s="139">
        <f t="shared" ref="Q40:Q45" si="35">+$Q6*$Q$39</f>
        <v>3.5999999999999997E-2</v>
      </c>
      <c r="R40" s="83">
        <v>0.25637692741367157</v>
      </c>
      <c r="S40" s="83">
        <v>0.30112798106166822</v>
      </c>
      <c r="T40" s="139">
        <f t="shared" ref="T40:T45" si="36">+$T6*$T$39</f>
        <v>0.15</v>
      </c>
      <c r="U40" s="139">
        <f t="shared" ref="U40:U45" si="37">+$U6*$U$39</f>
        <v>0.80449999999999999</v>
      </c>
      <c r="V40" s="139">
        <f t="shared" ref="V40:V45" si="38">+$V6*$V$39</f>
        <v>2.9055000000000001E-2</v>
      </c>
      <c r="W40" s="139">
        <f t="shared" ref="W40:W45" si="39">+$W6*$W$39</f>
        <v>0.28989999999999999</v>
      </c>
      <c r="X40" s="139">
        <f t="shared" ref="X40:X45" si="40">+$X6*$X$39</f>
        <v>0.53959999999999997</v>
      </c>
      <c r="Y40" s="139"/>
      <c r="AE40" s="139">
        <f t="shared" ref="AE40:AE45" si="41">+$R6*$R$39</f>
        <v>0</v>
      </c>
      <c r="AF40" s="139">
        <f t="shared" ref="AF40:AF45" si="42">+$S6*$S$39</f>
        <v>0</v>
      </c>
    </row>
    <row r="41" spans="1:41" ht="16.5" x14ac:dyDescent="0.3">
      <c r="A41" s="26">
        <v>18</v>
      </c>
      <c r="B41" s="27" t="s">
        <v>196</v>
      </c>
      <c r="C41" s="28">
        <v>5</v>
      </c>
      <c r="D41" s="173" t="s">
        <v>365</v>
      </c>
      <c r="E41" s="30"/>
      <c r="F41" s="29" t="s">
        <v>198</v>
      </c>
      <c r="G41" s="139">
        <f t="shared" si="25"/>
        <v>1.125E-2</v>
      </c>
      <c r="H41" s="139">
        <f t="shared" si="26"/>
        <v>0.98729999999999996</v>
      </c>
      <c r="I41" s="140">
        <f t="shared" si="27"/>
        <v>0.22499999999999998</v>
      </c>
      <c r="J41" s="139">
        <f t="shared" si="28"/>
        <v>0.1</v>
      </c>
      <c r="K41" s="140">
        <f t="shared" si="29"/>
        <v>3.3000000000000002E-2</v>
      </c>
      <c r="L41" s="139">
        <f t="shared" si="30"/>
        <v>1.9514999999999998E-2</v>
      </c>
      <c r="M41" s="139">
        <f t="shared" si="31"/>
        <v>3.9E-2</v>
      </c>
      <c r="N41" s="139">
        <f t="shared" si="32"/>
        <v>6.003E-2</v>
      </c>
      <c r="O41" s="139">
        <f t="shared" si="33"/>
        <v>0.9</v>
      </c>
      <c r="P41" s="139">
        <f t="shared" si="34"/>
        <v>2.2590000000000002E-2</v>
      </c>
      <c r="Q41" s="139">
        <f t="shared" si="35"/>
        <v>3.5999999999999997E-2</v>
      </c>
      <c r="R41" s="83">
        <v>0.2557923090283809</v>
      </c>
      <c r="S41" s="139">
        <v>0.27609138034093422</v>
      </c>
      <c r="T41" s="139">
        <f t="shared" si="36"/>
        <v>0.13500000000000001</v>
      </c>
      <c r="U41" s="139">
        <f t="shared" si="37"/>
        <v>0.80459999999999998</v>
      </c>
      <c r="V41" s="139">
        <f t="shared" si="38"/>
        <v>2.8575E-2</v>
      </c>
      <c r="W41" s="139">
        <f t="shared" si="39"/>
        <v>0.28989999999999999</v>
      </c>
      <c r="X41" s="139">
        <f t="shared" si="40"/>
        <v>0.54</v>
      </c>
      <c r="Y41" s="139"/>
      <c r="AE41" s="139">
        <f t="shared" si="41"/>
        <v>0</v>
      </c>
      <c r="AF41" s="139">
        <f t="shared" si="42"/>
        <v>0</v>
      </c>
    </row>
    <row r="42" spans="1:41" ht="16.5" x14ac:dyDescent="0.3">
      <c r="A42" s="26">
        <v>19</v>
      </c>
      <c r="B42" s="27" t="s">
        <v>196</v>
      </c>
      <c r="C42" s="28">
        <v>5</v>
      </c>
      <c r="D42" s="173" t="s">
        <v>366</v>
      </c>
      <c r="E42" s="30"/>
      <c r="F42" s="29" t="s">
        <v>200</v>
      </c>
      <c r="G42" s="139">
        <f t="shared" si="25"/>
        <v>1.125E-2</v>
      </c>
      <c r="H42" s="139">
        <f t="shared" si="26"/>
        <v>0.98</v>
      </c>
      <c r="I42" s="140">
        <f t="shared" si="27"/>
        <v>0.21</v>
      </c>
      <c r="J42" s="139">
        <f t="shared" si="28"/>
        <v>0.1</v>
      </c>
      <c r="K42" s="140">
        <f t="shared" si="29"/>
        <v>4.3499999999999997E-2</v>
      </c>
      <c r="L42" s="139">
        <f t="shared" si="30"/>
        <v>2.4E-2</v>
      </c>
      <c r="M42" s="139">
        <f t="shared" si="31"/>
        <v>3.8969999999999998E-2</v>
      </c>
      <c r="N42" s="139">
        <f t="shared" si="32"/>
        <v>7.9094999999999999E-2</v>
      </c>
      <c r="O42" s="139">
        <f t="shared" si="33"/>
        <v>0.94</v>
      </c>
      <c r="P42" s="139">
        <f t="shared" si="34"/>
        <v>2.256E-2</v>
      </c>
      <c r="Q42" s="139">
        <f t="shared" si="35"/>
        <v>2.5500000000000002E-2</v>
      </c>
      <c r="R42" s="83">
        <v>0.17243358385981644</v>
      </c>
      <c r="S42" s="139">
        <v>0.14066151795525655</v>
      </c>
      <c r="T42" s="139">
        <f t="shared" si="36"/>
        <v>0.15</v>
      </c>
      <c r="U42" s="139">
        <f t="shared" si="37"/>
        <v>0.80179999999999996</v>
      </c>
      <c r="V42" s="139">
        <f t="shared" si="38"/>
        <v>1.5029999999999998E-2</v>
      </c>
      <c r="W42" s="139">
        <f t="shared" si="39"/>
        <v>0.29010000000000002</v>
      </c>
      <c r="X42" s="139">
        <f t="shared" si="40"/>
        <v>0.54010000000000002</v>
      </c>
      <c r="Y42" s="139"/>
      <c r="AE42" s="139">
        <f t="shared" si="41"/>
        <v>0</v>
      </c>
      <c r="AF42" s="139">
        <f t="shared" si="42"/>
        <v>0</v>
      </c>
    </row>
    <row r="43" spans="1:41" ht="16.5" x14ac:dyDescent="0.3">
      <c r="A43" s="26">
        <v>20</v>
      </c>
      <c r="B43" s="27" t="s">
        <v>196</v>
      </c>
      <c r="C43" s="28">
        <v>5</v>
      </c>
      <c r="D43" s="173" t="s">
        <v>367</v>
      </c>
      <c r="E43" s="30"/>
      <c r="F43" s="29" t="s">
        <v>198</v>
      </c>
      <c r="G43" s="139">
        <f t="shared" si="25"/>
        <v>1.125E-2</v>
      </c>
      <c r="H43" s="139">
        <f t="shared" si="26"/>
        <v>0.98099999999999998</v>
      </c>
      <c r="I43" s="140">
        <f t="shared" si="27"/>
        <v>0.27</v>
      </c>
      <c r="J43" s="139">
        <f t="shared" si="28"/>
        <v>0.1</v>
      </c>
      <c r="K43" s="140">
        <f t="shared" si="29"/>
        <v>3.3000000000000002E-2</v>
      </c>
      <c r="L43" s="139">
        <f t="shared" si="30"/>
        <v>1.9530000000000002E-2</v>
      </c>
      <c r="M43" s="139">
        <f t="shared" si="31"/>
        <v>3.909E-2</v>
      </c>
      <c r="N43" s="139">
        <f t="shared" si="32"/>
        <v>0.06</v>
      </c>
      <c r="O43" s="139">
        <f t="shared" si="33"/>
        <v>0.9</v>
      </c>
      <c r="P43" s="139">
        <f t="shared" si="34"/>
        <v>2.2544999999999999E-2</v>
      </c>
      <c r="Q43" s="139">
        <f t="shared" si="35"/>
        <v>3.5999999999999997E-2</v>
      </c>
      <c r="R43" s="139">
        <v>0.11367916815660387</v>
      </c>
      <c r="S43" s="139">
        <v>0.17839949007367617</v>
      </c>
      <c r="T43" s="139">
        <f t="shared" si="36"/>
        <v>0.15</v>
      </c>
      <c r="U43" s="139">
        <f t="shared" si="37"/>
        <v>0.80349999999999999</v>
      </c>
      <c r="V43" s="139">
        <f t="shared" si="38"/>
        <v>2.8649999999999998E-2</v>
      </c>
      <c r="W43" s="139">
        <f t="shared" si="39"/>
        <v>0.2903</v>
      </c>
      <c r="X43" s="139">
        <f t="shared" si="40"/>
        <v>0.54020000000000001</v>
      </c>
      <c r="Y43" s="139"/>
      <c r="AE43" s="139">
        <f t="shared" si="41"/>
        <v>0</v>
      </c>
      <c r="AF43" s="139">
        <f t="shared" si="42"/>
        <v>0</v>
      </c>
    </row>
    <row r="44" spans="1:41" ht="16.5" x14ac:dyDescent="0.3">
      <c r="A44" s="26">
        <v>21</v>
      </c>
      <c r="B44" s="27" t="s">
        <v>196</v>
      </c>
      <c r="C44" s="28">
        <v>5</v>
      </c>
      <c r="D44" s="173" t="s">
        <v>368</v>
      </c>
      <c r="E44" s="30"/>
      <c r="F44" s="29" t="s">
        <v>200</v>
      </c>
      <c r="G44" s="139">
        <f t="shared" si="25"/>
        <v>1.221E-2</v>
      </c>
      <c r="H44" s="139">
        <f t="shared" si="26"/>
        <v>0.98019999999999996</v>
      </c>
      <c r="I44" s="140">
        <f t="shared" si="27"/>
        <v>0.24</v>
      </c>
      <c r="J44" s="139">
        <f t="shared" si="28"/>
        <v>0.11</v>
      </c>
      <c r="K44" s="140">
        <f t="shared" si="29"/>
        <v>3.3000000000000002E-2</v>
      </c>
      <c r="L44" s="139">
        <f t="shared" si="30"/>
        <v>1.9514999999999998E-2</v>
      </c>
      <c r="M44" s="139">
        <f t="shared" si="31"/>
        <v>3.8939999999999995E-2</v>
      </c>
      <c r="N44" s="139">
        <f t="shared" si="32"/>
        <v>0.06</v>
      </c>
      <c r="O44" s="139">
        <f t="shared" si="33"/>
        <v>0.9</v>
      </c>
      <c r="P44" s="139">
        <f t="shared" si="34"/>
        <v>2.256E-2</v>
      </c>
      <c r="Q44" s="139">
        <f t="shared" si="35"/>
        <v>3.5999999999999997E-2</v>
      </c>
      <c r="R44" s="139">
        <v>0.14957671809841536</v>
      </c>
      <c r="S44" s="83">
        <v>0.26777426020408157</v>
      </c>
      <c r="T44" s="139">
        <f t="shared" si="36"/>
        <v>0.13235999999999998</v>
      </c>
      <c r="U44" s="139">
        <f t="shared" si="37"/>
        <v>0.82320000000000004</v>
      </c>
      <c r="V44" s="139">
        <f t="shared" si="38"/>
        <v>3.8789999999999998E-2</v>
      </c>
      <c r="W44" s="139">
        <f t="shared" si="39"/>
        <v>0.28989999999999999</v>
      </c>
      <c r="X44" s="139">
        <f t="shared" si="40"/>
        <v>0.54010000000000002</v>
      </c>
      <c r="Y44" s="139"/>
      <c r="AE44" s="139">
        <f t="shared" si="41"/>
        <v>0</v>
      </c>
      <c r="AF44" s="139">
        <f t="shared" si="42"/>
        <v>0</v>
      </c>
    </row>
    <row r="45" spans="1:41" ht="16.5" x14ac:dyDescent="0.3">
      <c r="A45" s="26">
        <v>22</v>
      </c>
      <c r="B45" s="27" t="s">
        <v>196</v>
      </c>
      <c r="C45" s="28">
        <v>5</v>
      </c>
      <c r="D45" s="173" t="s">
        <v>369</v>
      </c>
      <c r="E45" s="30"/>
      <c r="F45" s="29" t="s">
        <v>198</v>
      </c>
      <c r="G45" s="139">
        <f t="shared" si="25"/>
        <v>1.125E-2</v>
      </c>
      <c r="H45" s="139">
        <f t="shared" si="26"/>
        <v>0.98089999999999999</v>
      </c>
      <c r="I45" s="140">
        <f t="shared" si="27"/>
        <v>0.3</v>
      </c>
      <c r="J45" s="139">
        <f t="shared" si="28"/>
        <v>0.1</v>
      </c>
      <c r="K45" s="140">
        <f t="shared" si="29"/>
        <v>6.9000000000000006E-2</v>
      </c>
      <c r="L45" s="139">
        <f t="shared" si="30"/>
        <v>2.2590000000000002E-2</v>
      </c>
      <c r="M45" s="139">
        <f t="shared" si="31"/>
        <v>4.1909999999999996E-2</v>
      </c>
      <c r="N45" s="139">
        <f t="shared" si="32"/>
        <v>6.6449999999999995E-2</v>
      </c>
      <c r="O45" s="139">
        <f t="shared" si="33"/>
        <v>0.93</v>
      </c>
      <c r="P45" s="139">
        <f t="shared" si="34"/>
        <v>2.2785E-2</v>
      </c>
      <c r="Q45" s="139">
        <f t="shared" si="35"/>
        <v>3.603E-2</v>
      </c>
      <c r="R45" s="139">
        <v>0.20748571244861175</v>
      </c>
      <c r="S45" s="139">
        <v>0.16097138287638288</v>
      </c>
      <c r="T45" s="139">
        <f t="shared" si="36"/>
        <v>0.15</v>
      </c>
      <c r="U45" s="139">
        <f t="shared" si="37"/>
        <v>0.87229999999999996</v>
      </c>
      <c r="V45" s="139">
        <f t="shared" si="38"/>
        <v>2.862E-2</v>
      </c>
      <c r="W45" s="139">
        <f t="shared" si="39"/>
        <v>0.29020000000000001</v>
      </c>
      <c r="X45" s="139">
        <f t="shared" si="40"/>
        <v>0.54049999999999998</v>
      </c>
      <c r="Y45" s="139"/>
      <c r="AE45" s="139">
        <f t="shared" si="41"/>
        <v>0</v>
      </c>
      <c r="AF45" s="139">
        <f t="shared" si="42"/>
        <v>0</v>
      </c>
    </row>
    <row r="49" spans="1:32" ht="18" hidden="1" x14ac:dyDescent="0.35">
      <c r="A49" s="372" t="s">
        <v>350</v>
      </c>
      <c r="B49" s="372"/>
      <c r="C49" s="372"/>
      <c r="D49" s="372"/>
      <c r="E49" s="372"/>
      <c r="F49" s="372"/>
      <c r="G49" s="373"/>
      <c r="H49" s="373"/>
      <c r="I49" s="373"/>
      <c r="J49" s="373"/>
      <c r="K49" s="373"/>
      <c r="L49" s="373"/>
      <c r="M49" s="373"/>
      <c r="N49" s="373"/>
      <c r="O49" s="373"/>
      <c r="P49" s="373"/>
      <c r="Q49" s="11"/>
      <c r="R49" s="12"/>
      <c r="T49" s="11"/>
      <c r="U49" s="12"/>
      <c r="W49" s="11"/>
      <c r="X49" s="12"/>
      <c r="AE49" s="12"/>
    </row>
    <row r="50" spans="1:32" s="15" customFormat="1" ht="16.5" hidden="1" customHeight="1" x14ac:dyDescent="0.3">
      <c r="A50" s="14"/>
      <c r="B50" s="14"/>
      <c r="C50" s="14"/>
      <c r="D50" s="14"/>
      <c r="E50" s="362" t="s">
        <v>188</v>
      </c>
      <c r="F50" s="365" t="s">
        <v>189</v>
      </c>
      <c r="G50" s="368" t="s">
        <v>190</v>
      </c>
      <c r="H50" s="369"/>
      <c r="I50" s="369"/>
      <c r="J50" s="369"/>
      <c r="K50" s="369"/>
      <c r="L50" s="369"/>
      <c r="M50" s="369"/>
      <c r="N50" s="369"/>
      <c r="O50" s="369"/>
      <c r="P50" s="369"/>
      <c r="Q50" s="369"/>
      <c r="R50" s="369"/>
      <c r="S50" s="369"/>
      <c r="T50" s="369"/>
      <c r="U50" s="369"/>
      <c r="V50" s="369"/>
      <c r="W50" s="369"/>
      <c r="X50" s="369"/>
      <c r="Y50" s="369"/>
    </row>
    <row r="51" spans="1:32" s="13" customFormat="1" ht="16.5" hidden="1" x14ac:dyDescent="0.3">
      <c r="A51" s="16"/>
      <c r="B51" s="17"/>
      <c r="C51" s="16"/>
      <c r="D51" s="16"/>
      <c r="E51" s="363"/>
      <c r="F51" s="366"/>
      <c r="G51" s="18" t="s">
        <v>325</v>
      </c>
      <c r="H51" s="19" t="s">
        <v>324</v>
      </c>
      <c r="I51" s="19" t="s">
        <v>323</v>
      </c>
      <c r="J51" s="19" t="s">
        <v>326</v>
      </c>
      <c r="K51" s="19" t="s">
        <v>327</v>
      </c>
      <c r="L51" s="19" t="s">
        <v>328</v>
      </c>
      <c r="M51" s="19" t="s">
        <v>329</v>
      </c>
      <c r="N51" s="19" t="s">
        <v>330</v>
      </c>
      <c r="O51" s="19" t="s">
        <v>238</v>
      </c>
      <c r="P51" s="19" t="s">
        <v>239</v>
      </c>
      <c r="Q51" s="19" t="s">
        <v>218</v>
      </c>
      <c r="R51" s="19" t="s">
        <v>219</v>
      </c>
      <c r="S51" s="19" t="s">
        <v>245</v>
      </c>
      <c r="T51" s="19" t="s">
        <v>285</v>
      </c>
      <c r="U51" s="19" t="s">
        <v>286</v>
      </c>
      <c r="V51" s="19" t="s">
        <v>287</v>
      </c>
      <c r="W51" s="19" t="s">
        <v>288</v>
      </c>
      <c r="X51" s="19" t="s">
        <v>289</v>
      </c>
      <c r="Y51" s="19" t="s">
        <v>290</v>
      </c>
      <c r="AE51" s="19" t="s">
        <v>219</v>
      </c>
      <c r="AF51" s="19" t="s">
        <v>245</v>
      </c>
    </row>
    <row r="52" spans="1:32" s="21" customFormat="1" ht="165" hidden="1" customHeight="1" x14ac:dyDescent="0.3">
      <c r="A52" s="16" t="s">
        <v>191</v>
      </c>
      <c r="B52" s="17" t="s">
        <v>192</v>
      </c>
      <c r="C52" s="16" t="s">
        <v>191</v>
      </c>
      <c r="D52" s="16" t="s">
        <v>0</v>
      </c>
      <c r="E52" s="363"/>
      <c r="F52" s="366"/>
      <c r="G52" s="20" t="s">
        <v>331</v>
      </c>
      <c r="H52" s="20" t="s">
        <v>332</v>
      </c>
      <c r="I52" s="20" t="s">
        <v>333</v>
      </c>
      <c r="J52" s="20" t="s">
        <v>348</v>
      </c>
      <c r="K52" s="20" t="s">
        <v>334</v>
      </c>
      <c r="L52" s="20" t="s">
        <v>335</v>
      </c>
      <c r="M52" s="20" t="s">
        <v>246</v>
      </c>
      <c r="N52" s="20" t="s">
        <v>336</v>
      </c>
      <c r="O52" s="20" t="s">
        <v>337</v>
      </c>
      <c r="P52" s="35" t="s">
        <v>338</v>
      </c>
      <c r="Q52" s="35" t="s">
        <v>339</v>
      </c>
      <c r="R52" s="35" t="s">
        <v>340</v>
      </c>
      <c r="S52" s="35" t="s">
        <v>341</v>
      </c>
      <c r="T52" s="35" t="s">
        <v>342</v>
      </c>
      <c r="U52" s="35" t="s">
        <v>343</v>
      </c>
      <c r="V52" s="35" t="s">
        <v>344</v>
      </c>
      <c r="W52" s="35" t="s">
        <v>345</v>
      </c>
      <c r="X52" s="35" t="s">
        <v>346</v>
      </c>
      <c r="Y52" s="35" t="s">
        <v>347</v>
      </c>
      <c r="AE52" s="35" t="s">
        <v>340</v>
      </c>
      <c r="AF52" s="35" t="s">
        <v>341</v>
      </c>
    </row>
    <row r="53" spans="1:32" s="15" customFormat="1" ht="23.25" hidden="1" customHeight="1" x14ac:dyDescent="0.3">
      <c r="A53" s="22"/>
      <c r="B53" s="23"/>
      <c r="C53" s="22"/>
      <c r="D53" s="22"/>
      <c r="E53" s="364"/>
      <c r="F53" s="367"/>
      <c r="G53" s="76">
        <v>0.15</v>
      </c>
      <c r="H53" s="76">
        <v>0.97</v>
      </c>
      <c r="I53" s="134">
        <v>1</v>
      </c>
      <c r="J53" s="76">
        <v>0.1</v>
      </c>
      <c r="K53" s="77">
        <v>0.22</v>
      </c>
      <c r="L53" s="76">
        <v>0.2</v>
      </c>
      <c r="M53" s="76">
        <v>0.25</v>
      </c>
      <c r="N53" s="76">
        <v>0.55000000000000004</v>
      </c>
      <c r="O53" s="76">
        <v>0.94</v>
      </c>
      <c r="P53" s="76">
        <v>0.15</v>
      </c>
      <c r="Q53" s="76">
        <v>0.24</v>
      </c>
      <c r="R53" s="76">
        <v>0.17</v>
      </c>
      <c r="S53" s="76">
        <v>0.22</v>
      </c>
      <c r="T53" s="76">
        <v>0.9</v>
      </c>
      <c r="U53" s="76">
        <v>0.9</v>
      </c>
      <c r="V53" s="76">
        <v>0.19</v>
      </c>
      <c r="W53" s="76">
        <v>0.28999999999999998</v>
      </c>
      <c r="X53" s="76">
        <v>0.54</v>
      </c>
      <c r="Y53" s="76"/>
      <c r="AE53" s="76">
        <v>0.17</v>
      </c>
      <c r="AF53" s="76">
        <v>0.22</v>
      </c>
    </row>
    <row r="54" spans="1:32" ht="16.5" hidden="1" x14ac:dyDescent="0.3">
      <c r="A54" s="26">
        <v>17</v>
      </c>
      <c r="B54" s="27" t="s">
        <v>196</v>
      </c>
      <c r="C54" s="28">
        <v>5</v>
      </c>
      <c r="D54" s="29" t="s">
        <v>197</v>
      </c>
      <c r="E54" s="30">
        <v>4202</v>
      </c>
      <c r="F54" s="29" t="s">
        <v>198</v>
      </c>
      <c r="G54" s="139"/>
      <c r="H54" s="139"/>
      <c r="I54" s="139"/>
      <c r="J54" s="139"/>
      <c r="K54" s="139"/>
      <c r="L54" s="139"/>
      <c r="M54" s="139"/>
      <c r="N54" s="139"/>
      <c r="O54" s="139"/>
      <c r="P54" s="140"/>
      <c r="Q54" s="139"/>
      <c r="R54" s="139"/>
      <c r="S54" s="141"/>
      <c r="T54" s="139"/>
      <c r="U54" s="139"/>
      <c r="V54" s="141"/>
      <c r="W54" s="139"/>
      <c r="X54" s="139"/>
      <c r="Y54" s="141"/>
      <c r="AE54" s="139"/>
      <c r="AF54" s="141"/>
    </row>
    <row r="55" spans="1:32" ht="16.5" hidden="1" x14ac:dyDescent="0.3">
      <c r="A55" s="26">
        <v>18</v>
      </c>
      <c r="B55" s="27" t="s">
        <v>196</v>
      </c>
      <c r="C55" s="28">
        <v>5</v>
      </c>
      <c r="D55" s="29" t="s">
        <v>199</v>
      </c>
      <c r="E55" s="30">
        <v>4302</v>
      </c>
      <c r="F55" s="29" t="s">
        <v>198</v>
      </c>
      <c r="G55" s="139"/>
      <c r="H55" s="139"/>
      <c r="I55" s="139"/>
      <c r="J55" s="139"/>
      <c r="K55" s="139"/>
      <c r="L55" s="139"/>
      <c r="M55" s="139"/>
      <c r="N55" s="139"/>
      <c r="O55" s="139"/>
      <c r="P55" s="140"/>
      <c r="Q55" s="139"/>
      <c r="R55" s="139"/>
      <c r="S55" s="141"/>
      <c r="T55" s="139"/>
      <c r="U55" s="139"/>
      <c r="V55" s="141"/>
      <c r="W55" s="139"/>
      <c r="X55" s="139"/>
      <c r="Y55" s="141"/>
      <c r="AE55" s="139"/>
      <c r="AF55" s="141"/>
    </row>
    <row r="56" spans="1:32" ht="16.5" hidden="1" x14ac:dyDescent="0.3">
      <c r="A56" s="26">
        <v>19</v>
      </c>
      <c r="B56" s="27" t="s">
        <v>196</v>
      </c>
      <c r="C56" s="28">
        <v>5</v>
      </c>
      <c r="D56" s="29" t="s">
        <v>196</v>
      </c>
      <c r="E56" s="30">
        <v>4102</v>
      </c>
      <c r="F56" s="29" t="s">
        <v>200</v>
      </c>
      <c r="G56" s="139"/>
      <c r="H56" s="139"/>
      <c r="I56" s="139"/>
      <c r="J56" s="139"/>
      <c r="K56" s="139"/>
      <c r="L56" s="139"/>
      <c r="M56" s="139"/>
      <c r="N56" s="139"/>
      <c r="O56" s="139"/>
      <c r="P56" s="140"/>
      <c r="Q56" s="139"/>
      <c r="R56" s="139"/>
      <c r="S56" s="141"/>
      <c r="T56" s="139"/>
      <c r="U56" s="139"/>
      <c r="V56" s="141"/>
      <c r="W56" s="139"/>
      <c r="X56" s="139"/>
      <c r="Y56" s="141"/>
      <c r="AE56" s="139"/>
      <c r="AF56" s="141"/>
    </row>
    <row r="57" spans="1:32" ht="16.5" hidden="1" x14ac:dyDescent="0.3">
      <c r="A57" s="26">
        <v>20</v>
      </c>
      <c r="B57" s="27" t="s">
        <v>196</v>
      </c>
      <c r="C57" s="28">
        <v>5</v>
      </c>
      <c r="D57" s="29" t="s">
        <v>201</v>
      </c>
      <c r="E57" s="30">
        <v>4201</v>
      </c>
      <c r="F57" s="29" t="s">
        <v>198</v>
      </c>
      <c r="G57" s="139"/>
      <c r="H57" s="139"/>
      <c r="I57" s="139"/>
      <c r="J57" s="139"/>
      <c r="K57" s="139"/>
      <c r="L57" s="139"/>
      <c r="M57" s="139"/>
      <c r="N57" s="139"/>
      <c r="O57" s="139"/>
      <c r="P57" s="140"/>
      <c r="Q57" s="139"/>
      <c r="R57" s="139"/>
      <c r="S57" s="141"/>
      <c r="T57" s="139"/>
      <c r="U57" s="139"/>
      <c r="V57" s="141"/>
      <c r="W57" s="139"/>
      <c r="X57" s="139"/>
      <c r="Y57" s="141"/>
      <c r="AE57" s="139"/>
      <c r="AF57" s="141"/>
    </row>
    <row r="58" spans="1:32" ht="16.5" hidden="1" x14ac:dyDescent="0.3">
      <c r="A58" s="26">
        <v>21</v>
      </c>
      <c r="B58" s="27" t="s">
        <v>196</v>
      </c>
      <c r="C58" s="28">
        <v>5</v>
      </c>
      <c r="D58" s="29" t="s">
        <v>202</v>
      </c>
      <c r="E58" s="30">
        <v>4101</v>
      </c>
      <c r="F58" s="29" t="s">
        <v>200</v>
      </c>
      <c r="G58" s="139"/>
      <c r="H58" s="139"/>
      <c r="I58" s="139"/>
      <c r="J58" s="139"/>
      <c r="K58" s="139"/>
      <c r="L58" s="139"/>
      <c r="M58" s="139"/>
      <c r="N58" s="139"/>
      <c r="O58" s="139"/>
      <c r="P58" s="140"/>
      <c r="Q58" s="139"/>
      <c r="R58" s="139"/>
      <c r="S58" s="141"/>
      <c r="T58" s="139"/>
      <c r="U58" s="139"/>
      <c r="V58" s="141"/>
      <c r="W58" s="139"/>
      <c r="X58" s="139"/>
      <c r="Y58" s="141"/>
      <c r="AE58" s="139"/>
      <c r="AF58" s="141"/>
    </row>
    <row r="59" spans="1:32" ht="16.5" hidden="1" x14ac:dyDescent="0.3">
      <c r="A59" s="26">
        <v>22</v>
      </c>
      <c r="B59" s="27" t="s">
        <v>196</v>
      </c>
      <c r="C59" s="28">
        <v>5</v>
      </c>
      <c r="D59" s="29" t="s">
        <v>203</v>
      </c>
      <c r="E59" s="30">
        <v>4203</v>
      </c>
      <c r="F59" s="29" t="s">
        <v>198</v>
      </c>
      <c r="G59" s="139"/>
      <c r="H59" s="139"/>
      <c r="I59" s="139"/>
      <c r="J59" s="139"/>
      <c r="K59" s="139"/>
      <c r="L59" s="139"/>
      <c r="M59" s="139"/>
      <c r="N59" s="139"/>
      <c r="O59" s="139"/>
      <c r="P59" s="140"/>
      <c r="Q59" s="139"/>
      <c r="R59" s="139"/>
      <c r="S59" s="141"/>
      <c r="T59" s="139"/>
      <c r="U59" s="139"/>
      <c r="V59" s="141"/>
      <c r="W59" s="139"/>
      <c r="X59" s="139"/>
      <c r="Y59" s="141"/>
      <c r="AE59" s="139"/>
      <c r="AF59" s="141"/>
    </row>
    <row r="60" spans="1:32" ht="16.5" hidden="1" x14ac:dyDescent="0.3">
      <c r="A60" s="26">
        <v>23</v>
      </c>
      <c r="B60" s="27" t="s">
        <v>196</v>
      </c>
      <c r="C60" s="28">
        <v>5</v>
      </c>
      <c r="D60" s="29" t="s">
        <v>204</v>
      </c>
      <c r="E60" s="30">
        <v>4303</v>
      </c>
      <c r="F60" s="29" t="s">
        <v>198</v>
      </c>
      <c r="G60" s="139"/>
      <c r="H60" s="139"/>
      <c r="I60" s="139"/>
      <c r="J60" s="139"/>
      <c r="K60" s="139"/>
      <c r="L60" s="139"/>
      <c r="M60" s="139"/>
      <c r="N60" s="139"/>
      <c r="O60" s="139"/>
      <c r="P60" s="140"/>
      <c r="Q60" s="139"/>
      <c r="R60" s="139"/>
      <c r="S60" s="141"/>
      <c r="T60" s="139"/>
      <c r="U60" s="139"/>
      <c r="V60" s="141"/>
      <c r="W60" s="139"/>
      <c r="X60" s="139"/>
      <c r="Y60" s="141"/>
      <c r="AE60" s="139"/>
      <c r="AF60" s="141"/>
    </row>
    <row r="61" spans="1:32" ht="16.5" hidden="1" x14ac:dyDescent="0.3">
      <c r="A61" s="26">
        <v>24</v>
      </c>
      <c r="B61" s="27" t="s">
        <v>196</v>
      </c>
      <c r="C61" s="28">
        <v>5</v>
      </c>
      <c r="D61" s="29" t="s">
        <v>205</v>
      </c>
      <c r="E61" s="30">
        <v>4301</v>
      </c>
      <c r="F61" s="29" t="s">
        <v>198</v>
      </c>
      <c r="G61" s="139"/>
      <c r="H61" s="139"/>
      <c r="I61" s="139"/>
      <c r="J61" s="139"/>
      <c r="K61" s="139"/>
      <c r="L61" s="139"/>
      <c r="M61" s="139"/>
      <c r="N61" s="139"/>
      <c r="O61" s="139"/>
      <c r="P61" s="140"/>
      <c r="Q61" s="139"/>
      <c r="R61" s="139"/>
      <c r="S61" s="141"/>
      <c r="T61" s="139"/>
      <c r="U61" s="139"/>
      <c r="V61" s="141"/>
      <c r="W61" s="139"/>
      <c r="X61" s="139"/>
      <c r="Y61" s="141"/>
      <c r="AE61" s="139"/>
      <c r="AF61" s="141"/>
    </row>
    <row r="62" spans="1:32" ht="16.5" hidden="1" x14ac:dyDescent="0.3">
      <c r="A62" s="26">
        <v>25</v>
      </c>
      <c r="B62" s="27" t="s">
        <v>196</v>
      </c>
      <c r="C62" s="28">
        <v>5</v>
      </c>
      <c r="D62" s="29" t="s">
        <v>206</v>
      </c>
      <c r="E62" s="30">
        <v>4304</v>
      </c>
      <c r="F62" s="29" t="s">
        <v>198</v>
      </c>
      <c r="G62" s="139"/>
      <c r="H62" s="139"/>
      <c r="I62" s="139"/>
      <c r="J62" s="139"/>
      <c r="K62" s="139"/>
      <c r="L62" s="139"/>
      <c r="M62" s="139"/>
      <c r="N62" s="139"/>
      <c r="O62" s="139"/>
      <c r="P62" s="140"/>
      <c r="Q62" s="139"/>
      <c r="R62" s="139"/>
      <c r="S62" s="141"/>
      <c r="T62" s="139"/>
      <c r="U62" s="139"/>
      <c r="V62" s="141"/>
      <c r="W62" s="139"/>
      <c r="X62" s="139"/>
      <c r="Y62" s="141"/>
      <c r="AE62" s="139"/>
      <c r="AF62" s="141"/>
    </row>
    <row r="63" spans="1:32" ht="16.5" hidden="1" x14ac:dyDescent="0.3">
      <c r="A63" s="26">
        <v>26</v>
      </c>
      <c r="B63" s="27" t="s">
        <v>196</v>
      </c>
      <c r="C63" s="28">
        <v>5</v>
      </c>
      <c r="D63" s="29" t="s">
        <v>207</v>
      </c>
      <c r="E63" s="30">
        <v>4305</v>
      </c>
      <c r="F63" s="29" t="s">
        <v>198</v>
      </c>
      <c r="G63" s="139"/>
      <c r="H63" s="139"/>
      <c r="I63" s="139"/>
      <c r="J63" s="139"/>
      <c r="K63" s="139"/>
      <c r="L63" s="139"/>
      <c r="M63" s="139"/>
      <c r="N63" s="139"/>
      <c r="O63" s="139"/>
      <c r="P63" s="140"/>
      <c r="Q63" s="139"/>
      <c r="R63" s="139"/>
      <c r="S63" s="141"/>
      <c r="T63" s="139"/>
      <c r="U63" s="139"/>
      <c r="V63" s="141"/>
      <c r="W63" s="139"/>
      <c r="X63" s="139"/>
      <c r="Y63" s="141"/>
      <c r="AE63" s="139"/>
      <c r="AF63" s="141"/>
    </row>
    <row r="64" spans="1:32" ht="16.5" hidden="1" x14ac:dyDescent="0.3">
      <c r="A64" s="26">
        <v>27</v>
      </c>
      <c r="B64" s="27" t="s">
        <v>196</v>
      </c>
      <c r="C64" s="28">
        <v>5</v>
      </c>
      <c r="D64" s="29" t="s">
        <v>208</v>
      </c>
      <c r="E64" s="30">
        <v>4204</v>
      </c>
      <c r="F64" s="29" t="s">
        <v>198</v>
      </c>
      <c r="G64" s="139"/>
      <c r="H64" s="139"/>
      <c r="I64" s="139"/>
      <c r="J64" s="139"/>
      <c r="K64" s="139"/>
      <c r="L64" s="139"/>
      <c r="M64" s="139"/>
      <c r="N64" s="139"/>
      <c r="O64" s="139"/>
      <c r="P64" s="140"/>
      <c r="Q64" s="139"/>
      <c r="R64" s="139"/>
      <c r="S64" s="141"/>
      <c r="T64" s="139"/>
      <c r="U64" s="139"/>
      <c r="V64" s="141"/>
      <c r="W64" s="139"/>
      <c r="X64" s="139"/>
      <c r="Y64" s="141"/>
      <c r="AE64" s="139"/>
      <c r="AF64" s="141"/>
    </row>
    <row r="65" spans="1:32" ht="16.5" hidden="1" x14ac:dyDescent="0.3">
      <c r="A65" s="26">
        <v>28</v>
      </c>
      <c r="B65" s="31" t="s">
        <v>196</v>
      </c>
      <c r="C65" s="28">
        <v>5</v>
      </c>
      <c r="D65" s="32" t="s">
        <v>209</v>
      </c>
      <c r="E65" s="30">
        <v>4106</v>
      </c>
      <c r="F65" s="32" t="s">
        <v>198</v>
      </c>
      <c r="G65" s="139"/>
      <c r="H65" s="139"/>
      <c r="I65" s="139"/>
      <c r="J65" s="139"/>
      <c r="K65" s="139"/>
      <c r="L65" s="139"/>
      <c r="M65" s="139"/>
      <c r="N65" s="139"/>
      <c r="O65" s="139"/>
      <c r="P65" s="140"/>
      <c r="Q65" s="139"/>
      <c r="R65" s="139"/>
      <c r="S65" s="141"/>
      <c r="T65" s="139"/>
      <c r="U65" s="139"/>
      <c r="V65" s="141"/>
      <c r="W65" s="139"/>
      <c r="X65" s="139"/>
      <c r="Y65" s="141"/>
      <c r="AE65" s="139"/>
      <c r="AF65" s="141"/>
    </row>
    <row r="66" spans="1:32" hidden="1" x14ac:dyDescent="0.25"/>
    <row r="67" spans="1:32" hidden="1" x14ac:dyDescent="0.25"/>
    <row r="68" spans="1:32" hidden="1" x14ac:dyDescent="0.25"/>
    <row r="69" spans="1:32" ht="18" hidden="1" x14ac:dyDescent="0.35">
      <c r="A69" s="372" t="s">
        <v>242</v>
      </c>
      <c r="B69" s="372"/>
      <c r="C69" s="372"/>
      <c r="D69" s="372"/>
      <c r="E69" s="372"/>
      <c r="F69" s="372"/>
      <c r="G69" s="373"/>
      <c r="H69" s="373"/>
      <c r="I69" s="373"/>
      <c r="J69" s="373"/>
      <c r="K69" s="373"/>
      <c r="L69" s="373"/>
      <c r="M69" s="373"/>
      <c r="N69" s="373"/>
      <c r="O69" s="373"/>
      <c r="P69" s="373"/>
      <c r="Q69" s="11"/>
      <c r="R69" s="12"/>
      <c r="T69" s="11"/>
      <c r="U69" s="12"/>
      <c r="W69" s="11"/>
      <c r="X69" s="12"/>
      <c r="AE69" s="12"/>
    </row>
    <row r="70" spans="1:32" s="15" customFormat="1" ht="16.5" hidden="1" customHeight="1" x14ac:dyDescent="0.3">
      <c r="A70" s="14"/>
      <c r="B70" s="14"/>
      <c r="C70" s="14"/>
      <c r="D70" s="14"/>
      <c r="E70" s="362" t="s">
        <v>188</v>
      </c>
      <c r="F70" s="365" t="s">
        <v>189</v>
      </c>
      <c r="G70" s="368" t="s">
        <v>190</v>
      </c>
      <c r="H70" s="369"/>
      <c r="I70" s="369"/>
      <c r="J70" s="369"/>
      <c r="K70" s="369"/>
      <c r="L70" s="369"/>
      <c r="M70" s="369"/>
      <c r="N70" s="369"/>
      <c r="O70" s="369"/>
      <c r="P70" s="369"/>
      <c r="Q70" s="369"/>
      <c r="R70" s="369"/>
      <c r="S70" s="369"/>
      <c r="T70" s="369"/>
      <c r="U70" s="369"/>
      <c r="V70" s="369"/>
      <c r="W70" s="369"/>
      <c r="X70" s="369"/>
      <c r="Y70" s="369"/>
    </row>
    <row r="71" spans="1:32" s="13" customFormat="1" ht="16.5" hidden="1" x14ac:dyDescent="0.3">
      <c r="A71" s="16"/>
      <c r="B71" s="17"/>
      <c r="C71" s="16"/>
      <c r="D71" s="16"/>
      <c r="E71" s="363"/>
      <c r="F71" s="366"/>
      <c r="G71" s="18" t="s">
        <v>325</v>
      </c>
      <c r="H71" s="19" t="s">
        <v>324</v>
      </c>
      <c r="I71" s="19" t="s">
        <v>323</v>
      </c>
      <c r="J71" s="19" t="s">
        <v>326</v>
      </c>
      <c r="K71" s="19" t="s">
        <v>327</v>
      </c>
      <c r="L71" s="19" t="s">
        <v>328</v>
      </c>
      <c r="M71" s="19" t="s">
        <v>329</v>
      </c>
      <c r="N71" s="19" t="s">
        <v>330</v>
      </c>
      <c r="O71" s="19" t="s">
        <v>238</v>
      </c>
      <c r="P71" s="19" t="s">
        <v>239</v>
      </c>
      <c r="Q71" s="19" t="s">
        <v>218</v>
      </c>
      <c r="R71" s="19" t="s">
        <v>219</v>
      </c>
      <c r="S71" s="19" t="s">
        <v>245</v>
      </c>
      <c r="T71" s="19" t="s">
        <v>285</v>
      </c>
      <c r="U71" s="19" t="s">
        <v>286</v>
      </c>
      <c r="V71" s="19" t="s">
        <v>287</v>
      </c>
      <c r="W71" s="19" t="s">
        <v>288</v>
      </c>
      <c r="X71" s="19" t="s">
        <v>289</v>
      </c>
      <c r="Y71" s="19" t="s">
        <v>290</v>
      </c>
      <c r="AE71" s="19" t="s">
        <v>219</v>
      </c>
      <c r="AF71" s="19" t="s">
        <v>245</v>
      </c>
    </row>
    <row r="72" spans="1:32" s="21" customFormat="1" ht="165" hidden="1" customHeight="1" x14ac:dyDescent="0.3">
      <c r="A72" s="16" t="s">
        <v>191</v>
      </c>
      <c r="B72" s="17" t="s">
        <v>192</v>
      </c>
      <c r="C72" s="16" t="s">
        <v>191</v>
      </c>
      <c r="D72" s="16" t="s">
        <v>0</v>
      </c>
      <c r="E72" s="363"/>
      <c r="F72" s="366"/>
      <c r="G72" s="20" t="s">
        <v>331</v>
      </c>
      <c r="H72" s="20" t="s">
        <v>332</v>
      </c>
      <c r="I72" s="20" t="s">
        <v>333</v>
      </c>
      <c r="J72" s="20" t="s">
        <v>348</v>
      </c>
      <c r="K72" s="20" t="s">
        <v>334</v>
      </c>
      <c r="L72" s="20" t="s">
        <v>335</v>
      </c>
      <c r="M72" s="20" t="s">
        <v>246</v>
      </c>
      <c r="N72" s="20" t="s">
        <v>336</v>
      </c>
      <c r="O72" s="20" t="s">
        <v>337</v>
      </c>
      <c r="P72" s="35" t="s">
        <v>338</v>
      </c>
      <c r="Q72" s="35" t="s">
        <v>339</v>
      </c>
      <c r="R72" s="35" t="s">
        <v>340</v>
      </c>
      <c r="S72" s="35" t="s">
        <v>341</v>
      </c>
      <c r="T72" s="35" t="s">
        <v>342</v>
      </c>
      <c r="U72" s="35" t="s">
        <v>343</v>
      </c>
      <c r="V72" s="35" t="s">
        <v>344</v>
      </c>
      <c r="W72" s="35" t="s">
        <v>345</v>
      </c>
      <c r="X72" s="35" t="s">
        <v>346</v>
      </c>
      <c r="Y72" s="35" t="s">
        <v>347</v>
      </c>
      <c r="AE72" s="35" t="s">
        <v>340</v>
      </c>
      <c r="AF72" s="35" t="s">
        <v>341</v>
      </c>
    </row>
    <row r="73" spans="1:32" s="15" customFormat="1" ht="23.25" hidden="1" customHeight="1" x14ac:dyDescent="0.3">
      <c r="A73" s="22"/>
      <c r="B73" s="23"/>
      <c r="C73" s="22"/>
      <c r="D73" s="22"/>
      <c r="E73" s="364"/>
      <c r="F73" s="367"/>
      <c r="G73" s="76">
        <v>0.15</v>
      </c>
      <c r="H73" s="76">
        <v>0.97</v>
      </c>
      <c r="I73" s="134">
        <v>1</v>
      </c>
      <c r="J73" s="76">
        <v>0.1</v>
      </c>
      <c r="K73" s="77">
        <v>0.22</v>
      </c>
      <c r="L73" s="76">
        <v>0.2</v>
      </c>
      <c r="M73" s="76">
        <v>0.25</v>
      </c>
      <c r="N73" s="76">
        <v>0.55000000000000004</v>
      </c>
      <c r="O73" s="76">
        <v>0.94</v>
      </c>
      <c r="P73" s="76">
        <v>0.15</v>
      </c>
      <c r="Q73" s="76">
        <v>0.24</v>
      </c>
      <c r="R73" s="76">
        <v>0.17</v>
      </c>
      <c r="S73" s="76">
        <v>0.22</v>
      </c>
      <c r="T73" s="76">
        <v>0.9</v>
      </c>
      <c r="U73" s="76">
        <v>0.9</v>
      </c>
      <c r="V73" s="76">
        <v>0.19</v>
      </c>
      <c r="W73" s="76">
        <v>0.28999999999999998</v>
      </c>
      <c r="X73" s="76">
        <v>0.54</v>
      </c>
      <c r="Y73" s="76"/>
      <c r="AE73" s="76">
        <v>0.17</v>
      </c>
      <c r="AF73" s="76">
        <v>0.22</v>
      </c>
    </row>
    <row r="74" spans="1:32" ht="16.5" hidden="1" x14ac:dyDescent="0.3">
      <c r="A74" s="26">
        <v>17</v>
      </c>
      <c r="B74" s="27" t="s">
        <v>196</v>
      </c>
      <c r="C74" s="28">
        <v>5</v>
      </c>
      <c r="D74" s="29" t="s">
        <v>197</v>
      </c>
      <c r="E74" s="30">
        <v>4202</v>
      </c>
      <c r="F74" s="29" t="s">
        <v>198</v>
      </c>
      <c r="G74" s="36">
        <f t="shared" ref="G74:G79" si="43">+G6*$G$73</f>
        <v>1.1264999999999999E-2</v>
      </c>
      <c r="H74" s="36">
        <f t="shared" ref="H74:H79" si="44">+H6*$H$73</f>
        <v>0.95205499999999998</v>
      </c>
      <c r="I74" s="36">
        <f t="shared" ref="I74:I79" si="45">+I6*$I$73</f>
        <v>1.9</v>
      </c>
      <c r="J74" s="36">
        <f t="shared" ref="J74:J79" si="46">+J6*$J$73</f>
        <v>1.0000000000000002E-2</v>
      </c>
      <c r="K74" s="36">
        <f t="shared" ref="K74:K79" si="47">+K6*$K$73</f>
        <v>0.15839999999999999</v>
      </c>
      <c r="L74" s="36">
        <f t="shared" ref="L74:L79" si="48">+L6*$L$73</f>
        <v>6.8000000000000005E-2</v>
      </c>
      <c r="M74" s="36">
        <f t="shared" ref="M74:M79" si="49">+M6*$M$73</f>
        <v>8.0024999999999999E-2</v>
      </c>
      <c r="N74" s="36">
        <f t="shared" ref="N74:N79" si="50">+N6*$N$73</f>
        <v>0.22005500000000003</v>
      </c>
      <c r="O74" s="36">
        <f t="shared" ref="O74:O79" si="51">+O6*$O$73</f>
        <v>0.84599999999999997</v>
      </c>
      <c r="P74" s="44">
        <f t="shared" ref="P74:P79" si="52">+P6*$P$73</f>
        <v>2.256E-2</v>
      </c>
      <c r="Q74" s="83">
        <v>0.22</v>
      </c>
      <c r="R74" s="83">
        <v>0.15</v>
      </c>
      <c r="S74" s="85">
        <f>+S54*$S$73</f>
        <v>0</v>
      </c>
      <c r="T74" s="83">
        <v>0.22</v>
      </c>
      <c r="U74" s="83">
        <v>0.15</v>
      </c>
      <c r="V74" s="85">
        <f t="shared" ref="V74" si="53">+V54*$S$73</f>
        <v>0</v>
      </c>
      <c r="W74" s="83">
        <v>0.22</v>
      </c>
      <c r="X74" s="83">
        <v>0.15</v>
      </c>
      <c r="Y74" s="85">
        <f t="shared" ref="Y74" si="54">+Y54*$S$73</f>
        <v>0</v>
      </c>
      <c r="AE74" s="83">
        <v>0.15</v>
      </c>
      <c r="AF74" s="85">
        <f>+AF54*$S$73</f>
        <v>0</v>
      </c>
    </row>
    <row r="75" spans="1:32" ht="16.5" hidden="1" x14ac:dyDescent="0.3">
      <c r="A75" s="26">
        <v>18</v>
      </c>
      <c r="B75" s="27" t="s">
        <v>196</v>
      </c>
      <c r="C75" s="28">
        <v>5</v>
      </c>
      <c r="D75" s="29" t="s">
        <v>199</v>
      </c>
      <c r="E75" s="30">
        <v>4302</v>
      </c>
      <c r="F75" s="29" t="s">
        <v>198</v>
      </c>
      <c r="G75" s="36">
        <f t="shared" si="43"/>
        <v>1.125E-2</v>
      </c>
      <c r="H75" s="36">
        <f t="shared" si="44"/>
        <v>0.95768099999999989</v>
      </c>
      <c r="I75" s="36">
        <f t="shared" si="45"/>
        <v>1.5</v>
      </c>
      <c r="J75" s="36">
        <f t="shared" si="46"/>
        <v>1.0000000000000002E-2</v>
      </c>
      <c r="K75" s="36">
        <f t="shared" si="47"/>
        <v>4.8399999999999999E-2</v>
      </c>
      <c r="L75" s="36">
        <f t="shared" si="48"/>
        <v>2.6020000000000001E-2</v>
      </c>
      <c r="M75" s="36">
        <f t="shared" si="49"/>
        <v>6.5000000000000002E-2</v>
      </c>
      <c r="N75" s="36">
        <f t="shared" si="50"/>
        <v>0.22011000000000003</v>
      </c>
      <c r="O75" s="36">
        <f t="shared" si="51"/>
        <v>0.84599999999999997</v>
      </c>
      <c r="P75" s="44">
        <f t="shared" si="52"/>
        <v>2.2590000000000002E-2</v>
      </c>
      <c r="Q75" s="83">
        <v>0.22</v>
      </c>
      <c r="R75" s="83">
        <v>0.17</v>
      </c>
      <c r="S75" s="85">
        <f>+S7*$S$73</f>
        <v>0</v>
      </c>
      <c r="T75" s="83">
        <v>0.22</v>
      </c>
      <c r="U75" s="83">
        <v>0.17</v>
      </c>
      <c r="V75" s="85">
        <f>+V7*$S$73</f>
        <v>4.1910000000000003E-2</v>
      </c>
      <c r="W75" s="83">
        <v>0.22</v>
      </c>
      <c r="X75" s="83">
        <v>0.17</v>
      </c>
      <c r="Y75" s="85">
        <f>+Y7*$S$73</f>
        <v>0</v>
      </c>
      <c r="AE75" s="83">
        <v>0.17</v>
      </c>
      <c r="AF75" s="85">
        <f>+AF7*$S$73</f>
        <v>6.057671020588886E-2</v>
      </c>
    </row>
    <row r="76" spans="1:32" ht="16.5" hidden="1" x14ac:dyDescent="0.3">
      <c r="A76" s="26">
        <v>19</v>
      </c>
      <c r="B76" s="27" t="s">
        <v>196</v>
      </c>
      <c r="C76" s="28">
        <v>5</v>
      </c>
      <c r="D76" s="29" t="s">
        <v>196</v>
      </c>
      <c r="E76" s="30">
        <v>4102</v>
      </c>
      <c r="F76" s="29" t="s">
        <v>200</v>
      </c>
      <c r="G76" s="36">
        <f t="shared" si="43"/>
        <v>1.125E-2</v>
      </c>
      <c r="H76" s="36">
        <f t="shared" si="44"/>
        <v>0.9506</v>
      </c>
      <c r="I76" s="36">
        <f t="shared" si="45"/>
        <v>1.4</v>
      </c>
      <c r="J76" s="36">
        <f t="shared" si="46"/>
        <v>1.0000000000000002E-2</v>
      </c>
      <c r="K76" s="36">
        <f t="shared" si="47"/>
        <v>6.3799999999999996E-2</v>
      </c>
      <c r="L76" s="36">
        <f t="shared" si="48"/>
        <v>3.2000000000000001E-2</v>
      </c>
      <c r="M76" s="36">
        <f t="shared" si="49"/>
        <v>6.4949999999999994E-2</v>
      </c>
      <c r="N76" s="36">
        <f t="shared" si="50"/>
        <v>0.29001500000000002</v>
      </c>
      <c r="O76" s="36">
        <f t="shared" si="51"/>
        <v>0.88359999999999994</v>
      </c>
      <c r="P76" s="44">
        <f t="shared" si="52"/>
        <v>2.256E-2</v>
      </c>
      <c r="Q76" s="83">
        <v>0.22</v>
      </c>
      <c r="R76" s="83">
        <v>0.17</v>
      </c>
      <c r="S76" s="85">
        <f>+S8*$S$73</f>
        <v>0</v>
      </c>
      <c r="T76" s="83">
        <v>0.22</v>
      </c>
      <c r="U76" s="83">
        <v>0.17</v>
      </c>
      <c r="V76" s="85">
        <f>+V8*$S$73</f>
        <v>2.2044000000000001E-2</v>
      </c>
      <c r="W76" s="83">
        <v>0.22</v>
      </c>
      <c r="X76" s="83">
        <v>0.17</v>
      </c>
      <c r="Y76" s="85">
        <f>+Y8*$S$73</f>
        <v>0</v>
      </c>
      <c r="AE76" s="83">
        <v>0.17</v>
      </c>
      <c r="AF76" s="85">
        <f>+AF8*$S$73</f>
        <v>2.9526981117831107E-2</v>
      </c>
    </row>
    <row r="77" spans="1:32" ht="16.5" hidden="1" x14ac:dyDescent="0.3">
      <c r="A77" s="26">
        <v>20</v>
      </c>
      <c r="B77" s="27" t="s">
        <v>196</v>
      </c>
      <c r="C77" s="28">
        <v>5</v>
      </c>
      <c r="D77" s="29" t="s">
        <v>201</v>
      </c>
      <c r="E77" s="30">
        <v>4201</v>
      </c>
      <c r="F77" s="29" t="s">
        <v>198</v>
      </c>
      <c r="G77" s="36">
        <f t="shared" si="43"/>
        <v>1.125E-2</v>
      </c>
      <c r="H77" s="36">
        <f t="shared" si="44"/>
        <v>0.95156999999999992</v>
      </c>
      <c r="I77" s="36">
        <f t="shared" si="45"/>
        <v>1.8</v>
      </c>
      <c r="J77" s="36">
        <f t="shared" si="46"/>
        <v>1.0000000000000002E-2</v>
      </c>
      <c r="K77" s="36">
        <f t="shared" si="47"/>
        <v>4.8399999999999999E-2</v>
      </c>
      <c r="L77" s="36">
        <f t="shared" si="48"/>
        <v>2.6040000000000004E-2</v>
      </c>
      <c r="M77" s="36">
        <f t="shared" si="49"/>
        <v>6.515E-2</v>
      </c>
      <c r="N77" s="36">
        <f t="shared" si="50"/>
        <v>0.22000000000000003</v>
      </c>
      <c r="O77" s="36">
        <f t="shared" si="51"/>
        <v>0.84599999999999997</v>
      </c>
      <c r="P77" s="44">
        <f t="shared" si="52"/>
        <v>2.2544999999999999E-2</v>
      </c>
      <c r="Q77" s="83">
        <v>0.22</v>
      </c>
      <c r="R77" s="83">
        <v>0.17</v>
      </c>
      <c r="S77" s="85">
        <f>+S9*$S$73</f>
        <v>0</v>
      </c>
      <c r="T77" s="83">
        <v>0.22</v>
      </c>
      <c r="U77" s="83">
        <v>0.17</v>
      </c>
      <c r="V77" s="85">
        <f>+V9*$S$73</f>
        <v>4.2020000000000002E-2</v>
      </c>
      <c r="W77" s="83">
        <v>0.22</v>
      </c>
      <c r="X77" s="83">
        <v>0.17</v>
      </c>
      <c r="Y77" s="85">
        <f>+Y9*$S$73</f>
        <v>0</v>
      </c>
      <c r="AE77" s="83">
        <v>0.17</v>
      </c>
      <c r="AF77" s="85">
        <f>+AF9*$S$73</f>
        <v>3.8525750372010302E-2</v>
      </c>
    </row>
    <row r="78" spans="1:32" ht="16.5" hidden="1" x14ac:dyDescent="0.3">
      <c r="A78" s="26">
        <v>21</v>
      </c>
      <c r="B78" s="27" t="s">
        <v>196</v>
      </c>
      <c r="C78" s="28">
        <v>5</v>
      </c>
      <c r="D78" s="29" t="s">
        <v>202</v>
      </c>
      <c r="E78" s="30">
        <v>4101</v>
      </c>
      <c r="F78" s="29" t="s">
        <v>200</v>
      </c>
      <c r="G78" s="36">
        <f t="shared" si="43"/>
        <v>1.221E-2</v>
      </c>
      <c r="H78" s="36">
        <f t="shared" si="44"/>
        <v>0.95079399999999992</v>
      </c>
      <c r="I78" s="36">
        <f t="shared" si="45"/>
        <v>1.6</v>
      </c>
      <c r="J78" s="36">
        <f t="shared" si="46"/>
        <v>1.1000000000000001E-2</v>
      </c>
      <c r="K78" s="36">
        <f t="shared" si="47"/>
        <v>4.8399999999999999E-2</v>
      </c>
      <c r="L78" s="36">
        <f t="shared" si="48"/>
        <v>2.6020000000000001E-2</v>
      </c>
      <c r="M78" s="36">
        <f t="shared" si="49"/>
        <v>6.4899999999999999E-2</v>
      </c>
      <c r="N78" s="36">
        <f t="shared" si="50"/>
        <v>0.22000000000000003</v>
      </c>
      <c r="O78" s="36">
        <f t="shared" si="51"/>
        <v>0.84599999999999997</v>
      </c>
      <c r="P78" s="44">
        <f t="shared" si="52"/>
        <v>2.256E-2</v>
      </c>
      <c r="Q78" s="83">
        <v>0.22</v>
      </c>
      <c r="R78" s="83">
        <v>0.17</v>
      </c>
      <c r="S78" s="85">
        <f>+S10*$S$73</f>
        <v>0</v>
      </c>
      <c r="T78" s="83">
        <v>0.22</v>
      </c>
      <c r="U78" s="83">
        <v>0.17</v>
      </c>
      <c r="V78" s="85">
        <f>+V10*$S$73</f>
        <v>5.6891999999999998E-2</v>
      </c>
      <c r="W78" s="83">
        <v>0.22</v>
      </c>
      <c r="X78" s="83">
        <v>0.17</v>
      </c>
      <c r="Y78" s="85">
        <f>+Y10*$S$73</f>
        <v>0</v>
      </c>
      <c r="AE78" s="83">
        <v>0.17</v>
      </c>
      <c r="AF78" s="85">
        <f>+AF10*$S$73</f>
        <v>5.998086734693877E-2</v>
      </c>
    </row>
    <row r="79" spans="1:32" ht="16.5" hidden="1" x14ac:dyDescent="0.3">
      <c r="A79" s="26">
        <v>22</v>
      </c>
      <c r="B79" s="27" t="s">
        <v>196</v>
      </c>
      <c r="C79" s="28">
        <v>5</v>
      </c>
      <c r="D79" s="29" t="s">
        <v>203</v>
      </c>
      <c r="E79" s="30">
        <v>4203</v>
      </c>
      <c r="F79" s="29" t="s">
        <v>198</v>
      </c>
      <c r="G79" s="36">
        <f t="shared" si="43"/>
        <v>1.125E-2</v>
      </c>
      <c r="H79" s="36">
        <f t="shared" si="44"/>
        <v>0.95147300000000001</v>
      </c>
      <c r="I79" s="36">
        <f t="shared" si="45"/>
        <v>2</v>
      </c>
      <c r="J79" s="36">
        <f t="shared" si="46"/>
        <v>1.0000000000000002E-2</v>
      </c>
      <c r="K79" s="36">
        <f t="shared" si="47"/>
        <v>0.1012</v>
      </c>
      <c r="L79" s="36">
        <f t="shared" si="48"/>
        <v>3.0120000000000004E-2</v>
      </c>
      <c r="M79" s="36">
        <f t="shared" si="49"/>
        <v>6.9849999999999995E-2</v>
      </c>
      <c r="N79" s="36">
        <f t="shared" si="50"/>
        <v>0.24365000000000003</v>
      </c>
      <c r="O79" s="36">
        <f t="shared" si="51"/>
        <v>0.87419999999999998</v>
      </c>
      <c r="P79" s="44">
        <f t="shared" si="52"/>
        <v>2.2785E-2</v>
      </c>
      <c r="Q79" s="83">
        <v>0.22</v>
      </c>
      <c r="R79" s="83">
        <v>0.19</v>
      </c>
      <c r="S79" s="85">
        <f>+S11*$S$73</f>
        <v>0</v>
      </c>
      <c r="T79" s="83">
        <v>0.22</v>
      </c>
      <c r="U79" s="83">
        <v>0.19</v>
      </c>
      <c r="V79" s="85">
        <f>+V11*$S$73</f>
        <v>4.1975999999999999E-2</v>
      </c>
      <c r="W79" s="83">
        <v>0.22</v>
      </c>
      <c r="X79" s="83">
        <v>0.19</v>
      </c>
      <c r="Y79" s="85">
        <f>+Y11*$S$73</f>
        <v>0</v>
      </c>
      <c r="AE79" s="83">
        <v>0.19</v>
      </c>
      <c r="AF79" s="85">
        <f>+AF11*$S$73</f>
        <v>3.4391534391534397E-2</v>
      </c>
    </row>
    <row r="80" spans="1:32" ht="16.5" hidden="1" x14ac:dyDescent="0.3">
      <c r="A80" s="26">
        <v>23</v>
      </c>
      <c r="B80" s="27" t="s">
        <v>196</v>
      </c>
      <c r="C80" s="28">
        <v>5</v>
      </c>
      <c r="D80" s="29" t="s">
        <v>204</v>
      </c>
      <c r="E80" s="30">
        <v>4303</v>
      </c>
      <c r="F80" s="29" t="s">
        <v>198</v>
      </c>
      <c r="G80" s="36" t="e">
        <f>+#REF!*$G$73</f>
        <v>#REF!</v>
      </c>
      <c r="H80" s="36" t="e">
        <f>+#REF!*$H$73</f>
        <v>#REF!</v>
      </c>
      <c r="I80" s="36" t="e">
        <f>+#REF!*$I$73</f>
        <v>#REF!</v>
      </c>
      <c r="J80" s="36" t="e">
        <f>+#REF!*$J$73</f>
        <v>#REF!</v>
      </c>
      <c r="K80" s="36" t="e">
        <f>+#REF!*$K$73</f>
        <v>#REF!</v>
      </c>
      <c r="L80" s="36" t="e">
        <f>+#REF!*$L$73</f>
        <v>#REF!</v>
      </c>
      <c r="M80" s="36" t="e">
        <f>+#REF!*$M$73</f>
        <v>#REF!</v>
      </c>
      <c r="N80" s="36" t="e">
        <f>+#REF!*$N$73</f>
        <v>#REF!</v>
      </c>
      <c r="O80" s="36" t="e">
        <f>+#REF!*$O$73</f>
        <v>#REF!</v>
      </c>
      <c r="P80" s="44" t="e">
        <f>+#REF!*$P$73</f>
        <v>#REF!</v>
      </c>
      <c r="Q80" s="83">
        <v>0.22</v>
      </c>
      <c r="R80" s="83">
        <v>0.17</v>
      </c>
      <c r="S80" s="85" t="e">
        <f>+#REF!*$S$73</f>
        <v>#REF!</v>
      </c>
      <c r="T80" s="83">
        <v>0.22</v>
      </c>
      <c r="U80" s="83">
        <v>0.17</v>
      </c>
      <c r="V80" s="85" t="e">
        <f>+#REF!*$S$73</f>
        <v>#REF!</v>
      </c>
      <c r="W80" s="83">
        <v>0.22</v>
      </c>
      <c r="X80" s="83">
        <v>0.17</v>
      </c>
      <c r="Y80" s="85" t="e">
        <f>+#REF!*$S$73</f>
        <v>#REF!</v>
      </c>
      <c r="AE80" s="83">
        <v>0.17</v>
      </c>
      <c r="AF80" s="85" t="e">
        <f>+#REF!*$S$73</f>
        <v>#REF!</v>
      </c>
    </row>
    <row r="81" spans="1:32" ht="16.5" hidden="1" x14ac:dyDescent="0.3">
      <c r="A81" s="26">
        <v>24</v>
      </c>
      <c r="B81" s="27" t="s">
        <v>196</v>
      </c>
      <c r="C81" s="28">
        <v>5</v>
      </c>
      <c r="D81" s="29" t="s">
        <v>205</v>
      </c>
      <c r="E81" s="30">
        <v>4301</v>
      </c>
      <c r="F81" s="29" t="s">
        <v>198</v>
      </c>
      <c r="G81" s="36" t="e">
        <f>+#REF!*$G$73</f>
        <v>#REF!</v>
      </c>
      <c r="H81" s="36" t="e">
        <f>+#REF!*$H$73</f>
        <v>#REF!</v>
      </c>
      <c r="I81" s="36" t="e">
        <f>+#REF!*$I$73</f>
        <v>#REF!</v>
      </c>
      <c r="J81" s="36" t="e">
        <f>+#REF!*$J$73</f>
        <v>#REF!</v>
      </c>
      <c r="K81" s="36" t="e">
        <f>+#REF!*$K$73</f>
        <v>#REF!</v>
      </c>
      <c r="L81" s="36" t="e">
        <f>+#REF!*$L$73</f>
        <v>#REF!</v>
      </c>
      <c r="M81" s="36" t="e">
        <f>+#REF!*$M$73</f>
        <v>#REF!</v>
      </c>
      <c r="N81" s="36" t="e">
        <f>+#REF!*$N$73</f>
        <v>#REF!</v>
      </c>
      <c r="O81" s="36" t="e">
        <f>+#REF!*$O$73</f>
        <v>#REF!</v>
      </c>
      <c r="P81" s="44" t="e">
        <f>+#REF!*$P$73</f>
        <v>#REF!</v>
      </c>
      <c r="Q81" s="83">
        <v>0.22</v>
      </c>
      <c r="R81" s="83">
        <v>0.17</v>
      </c>
      <c r="S81" s="85" t="e">
        <f>+#REF!*$S$73</f>
        <v>#REF!</v>
      </c>
      <c r="T81" s="83">
        <v>0.22</v>
      </c>
      <c r="U81" s="83">
        <v>0.17</v>
      </c>
      <c r="V81" s="85" t="e">
        <f>+#REF!*$S$73</f>
        <v>#REF!</v>
      </c>
      <c r="W81" s="83">
        <v>0.22</v>
      </c>
      <c r="X81" s="83">
        <v>0.17</v>
      </c>
      <c r="Y81" s="85" t="e">
        <f>+#REF!*$S$73</f>
        <v>#REF!</v>
      </c>
      <c r="AE81" s="83">
        <v>0.17</v>
      </c>
      <c r="AF81" s="85" t="e">
        <f>+#REF!*$S$73</f>
        <v>#REF!</v>
      </c>
    </row>
    <row r="82" spans="1:32" ht="16.5" hidden="1" x14ac:dyDescent="0.3">
      <c r="A82" s="26">
        <v>25</v>
      </c>
      <c r="B82" s="27" t="s">
        <v>196</v>
      </c>
      <c r="C82" s="28">
        <v>5</v>
      </c>
      <c r="D82" s="29" t="s">
        <v>206</v>
      </c>
      <c r="E82" s="30">
        <v>4304</v>
      </c>
      <c r="F82" s="29" t="s">
        <v>198</v>
      </c>
      <c r="G82" s="36" t="e">
        <f>+#REF!*$G$73</f>
        <v>#REF!</v>
      </c>
      <c r="H82" s="36" t="e">
        <f>+#REF!*$H$73</f>
        <v>#REF!</v>
      </c>
      <c r="I82" s="36" t="e">
        <f>+#REF!*$I$73</f>
        <v>#REF!</v>
      </c>
      <c r="J82" s="36" t="e">
        <f>+#REF!*$J$73</f>
        <v>#REF!</v>
      </c>
      <c r="K82" s="36" t="e">
        <f>+#REF!*$K$73</f>
        <v>#REF!</v>
      </c>
      <c r="L82" s="36" t="e">
        <f>+#REF!*$L$73</f>
        <v>#REF!</v>
      </c>
      <c r="M82" s="36" t="e">
        <f>+#REF!*$M$73</f>
        <v>#REF!</v>
      </c>
      <c r="N82" s="36" t="e">
        <f>+#REF!*$N$73</f>
        <v>#REF!</v>
      </c>
      <c r="O82" s="36" t="e">
        <f>+#REF!*$O$73</f>
        <v>#REF!</v>
      </c>
      <c r="P82" s="44" t="e">
        <f>+#REF!*$P$73</f>
        <v>#REF!</v>
      </c>
      <c r="Q82" s="83">
        <v>0.22</v>
      </c>
      <c r="R82" s="83">
        <v>0.17</v>
      </c>
      <c r="S82" s="85" t="e">
        <f>+#REF!*$S$73</f>
        <v>#REF!</v>
      </c>
      <c r="T82" s="83">
        <v>0.22</v>
      </c>
      <c r="U82" s="83">
        <v>0.17</v>
      </c>
      <c r="V82" s="85" t="e">
        <f>+#REF!*$S$73</f>
        <v>#REF!</v>
      </c>
      <c r="W82" s="83">
        <v>0.22</v>
      </c>
      <c r="X82" s="83">
        <v>0.17</v>
      </c>
      <c r="Y82" s="85" t="e">
        <f>+#REF!*$S$73</f>
        <v>#REF!</v>
      </c>
      <c r="AE82" s="83">
        <v>0.17</v>
      </c>
      <c r="AF82" s="85" t="e">
        <f>+#REF!*$S$73</f>
        <v>#REF!</v>
      </c>
    </row>
    <row r="83" spans="1:32" ht="16.5" hidden="1" x14ac:dyDescent="0.3">
      <c r="A83" s="26">
        <v>26</v>
      </c>
      <c r="B83" s="27" t="s">
        <v>196</v>
      </c>
      <c r="C83" s="28">
        <v>5</v>
      </c>
      <c r="D83" s="29" t="s">
        <v>207</v>
      </c>
      <c r="E83" s="30">
        <v>4305</v>
      </c>
      <c r="F83" s="29" t="s">
        <v>198</v>
      </c>
      <c r="G83" s="36" t="e">
        <f>+#REF!*$G$73</f>
        <v>#REF!</v>
      </c>
      <c r="H83" s="36" t="e">
        <f>+#REF!*$H$73</f>
        <v>#REF!</v>
      </c>
      <c r="I83" s="36" t="e">
        <f>+#REF!*$I$73</f>
        <v>#REF!</v>
      </c>
      <c r="J83" s="36" t="e">
        <f>+#REF!*$J$73</f>
        <v>#REF!</v>
      </c>
      <c r="K83" s="36" t="e">
        <f>+#REF!*$K$73</f>
        <v>#REF!</v>
      </c>
      <c r="L83" s="36" t="e">
        <f>+#REF!*$L$73</f>
        <v>#REF!</v>
      </c>
      <c r="M83" s="36" t="e">
        <f>+#REF!*$M$73</f>
        <v>#REF!</v>
      </c>
      <c r="N83" s="36" t="e">
        <f>+#REF!*$N$73</f>
        <v>#REF!</v>
      </c>
      <c r="O83" s="36" t="e">
        <f>+#REF!*$O$73</f>
        <v>#REF!</v>
      </c>
      <c r="P83" s="44" t="e">
        <f>+#REF!*$P$73</f>
        <v>#REF!</v>
      </c>
      <c r="Q83" s="83">
        <v>0.35</v>
      </c>
      <c r="R83" s="83">
        <v>0.32</v>
      </c>
      <c r="S83" s="85" t="e">
        <f>+#REF!*$S$73</f>
        <v>#REF!</v>
      </c>
      <c r="T83" s="83">
        <v>0.35</v>
      </c>
      <c r="U83" s="83">
        <v>0.32</v>
      </c>
      <c r="V83" s="85" t="e">
        <f>+#REF!*$S$73</f>
        <v>#REF!</v>
      </c>
      <c r="W83" s="83">
        <v>0.35</v>
      </c>
      <c r="X83" s="83">
        <v>0.32</v>
      </c>
      <c r="Y83" s="85" t="e">
        <f>+#REF!*$S$73</f>
        <v>#REF!</v>
      </c>
      <c r="AE83" s="83">
        <v>0.32</v>
      </c>
      <c r="AF83" s="85" t="e">
        <f>+#REF!*$S$73</f>
        <v>#REF!</v>
      </c>
    </row>
    <row r="84" spans="1:32" ht="16.5" hidden="1" x14ac:dyDescent="0.3">
      <c r="A84" s="26">
        <v>27</v>
      </c>
      <c r="B84" s="27" t="s">
        <v>196</v>
      </c>
      <c r="C84" s="28">
        <v>5</v>
      </c>
      <c r="D84" s="29" t="s">
        <v>208</v>
      </c>
      <c r="E84" s="30">
        <v>4204</v>
      </c>
      <c r="F84" s="29" t="s">
        <v>198</v>
      </c>
      <c r="G84" s="36" t="e">
        <f>+#REF!*$G$73</f>
        <v>#REF!</v>
      </c>
      <c r="H84" s="36" t="e">
        <f>+#REF!*$H$73</f>
        <v>#REF!</v>
      </c>
      <c r="I84" s="36" t="e">
        <f>+#REF!*$I$73</f>
        <v>#REF!</v>
      </c>
      <c r="J84" s="36" t="e">
        <f>+#REF!*$J$73</f>
        <v>#REF!</v>
      </c>
      <c r="K84" s="36" t="e">
        <f>+#REF!*$K$73</f>
        <v>#REF!</v>
      </c>
      <c r="L84" s="36" t="e">
        <f>+#REF!*$L$73</f>
        <v>#REF!</v>
      </c>
      <c r="M84" s="36" t="e">
        <f>+#REF!*$M$73</f>
        <v>#REF!</v>
      </c>
      <c r="N84" s="36" t="e">
        <f>+#REF!*$N$73</f>
        <v>#REF!</v>
      </c>
      <c r="O84" s="36" t="e">
        <f>+#REF!*$O$73</f>
        <v>#REF!</v>
      </c>
      <c r="P84" s="44" t="e">
        <f>+#REF!*$P$73</f>
        <v>#REF!</v>
      </c>
      <c r="Q84" s="83">
        <v>0.22</v>
      </c>
      <c r="R84" s="83">
        <v>0.22</v>
      </c>
      <c r="S84" s="85" t="e">
        <f>+#REF!*$S$73</f>
        <v>#REF!</v>
      </c>
      <c r="T84" s="83">
        <v>0.22</v>
      </c>
      <c r="U84" s="83">
        <v>0.22</v>
      </c>
      <c r="V84" s="85" t="e">
        <f>+#REF!*$S$73</f>
        <v>#REF!</v>
      </c>
      <c r="W84" s="83">
        <v>0.22</v>
      </c>
      <c r="X84" s="83">
        <v>0.22</v>
      </c>
      <c r="Y84" s="85" t="e">
        <f>+#REF!*$S$73</f>
        <v>#REF!</v>
      </c>
      <c r="AE84" s="83">
        <v>0.22</v>
      </c>
      <c r="AF84" s="85" t="e">
        <f>+#REF!*$S$73</f>
        <v>#REF!</v>
      </c>
    </row>
    <row r="85" spans="1:32" ht="16.5" hidden="1" x14ac:dyDescent="0.3">
      <c r="A85" s="26">
        <v>28</v>
      </c>
      <c r="B85" s="31" t="s">
        <v>196</v>
      </c>
      <c r="C85" s="28">
        <v>5</v>
      </c>
      <c r="D85" s="32" t="s">
        <v>209</v>
      </c>
      <c r="E85" s="30">
        <v>4106</v>
      </c>
      <c r="F85" s="32" t="s">
        <v>198</v>
      </c>
      <c r="G85" s="36" t="e">
        <f>+#REF!*$G$73</f>
        <v>#REF!</v>
      </c>
      <c r="H85" s="36" t="e">
        <f>+#REF!*$H$73</f>
        <v>#REF!</v>
      </c>
      <c r="I85" s="36" t="e">
        <f>+#REF!*$I$73</f>
        <v>#REF!</v>
      </c>
      <c r="J85" s="36" t="e">
        <f>+#REF!*$J$73</f>
        <v>#REF!</v>
      </c>
      <c r="K85" s="36" t="e">
        <f>+#REF!*$K$73</f>
        <v>#REF!</v>
      </c>
      <c r="L85" s="36" t="e">
        <f>+#REF!*$L$73</f>
        <v>#REF!</v>
      </c>
      <c r="M85" s="36" t="e">
        <f>+#REF!*$M$73</f>
        <v>#REF!</v>
      </c>
      <c r="N85" s="36" t="e">
        <f>+#REF!*$N$73</f>
        <v>#REF!</v>
      </c>
      <c r="O85" s="36" t="e">
        <f>+#REF!*$O$73</f>
        <v>#REF!</v>
      </c>
      <c r="P85" s="44" t="e">
        <f>+#REF!*$P$73</f>
        <v>#REF!</v>
      </c>
      <c r="Q85" s="83">
        <v>0.22</v>
      </c>
      <c r="R85" s="83">
        <v>0.23</v>
      </c>
      <c r="S85" s="85" t="e">
        <f>+#REF!*$S$73</f>
        <v>#REF!</v>
      </c>
      <c r="T85" s="83">
        <v>0.22</v>
      </c>
      <c r="U85" s="83">
        <v>0.23</v>
      </c>
      <c r="V85" s="85" t="e">
        <f>+#REF!*$S$73</f>
        <v>#REF!</v>
      </c>
      <c r="W85" s="83">
        <v>0.22</v>
      </c>
      <c r="X85" s="83">
        <v>0.23</v>
      </c>
      <c r="Y85" s="85" t="e">
        <f>+#REF!*$S$73</f>
        <v>#REF!</v>
      </c>
      <c r="AE85" s="83">
        <v>0.23</v>
      </c>
      <c r="AF85" s="85" t="e">
        <f>+#REF!*$S$73</f>
        <v>#REF!</v>
      </c>
    </row>
    <row r="86" spans="1:32" hidden="1" x14ac:dyDescent="0.25"/>
    <row r="87" spans="1:32" hidden="1" x14ac:dyDescent="0.25"/>
    <row r="88" spans="1:32" hidden="1" x14ac:dyDescent="0.25"/>
    <row r="89" spans="1:32" ht="18" hidden="1" x14ac:dyDescent="0.35">
      <c r="A89" s="372" t="s">
        <v>243</v>
      </c>
      <c r="B89" s="372"/>
      <c r="C89" s="372"/>
      <c r="D89" s="372"/>
      <c r="E89" s="372"/>
      <c r="F89" s="372"/>
      <c r="G89" s="372"/>
      <c r="H89" s="372"/>
      <c r="I89" s="372"/>
      <c r="J89" s="372"/>
      <c r="K89" s="372"/>
      <c r="L89" s="372"/>
      <c r="M89" s="372"/>
      <c r="N89" s="372"/>
      <c r="O89" s="372"/>
      <c r="P89" s="372"/>
      <c r="Q89" s="11"/>
      <c r="R89" s="12"/>
      <c r="T89" s="11"/>
      <c r="U89" s="12"/>
      <c r="W89" s="11"/>
      <c r="X89" s="12"/>
      <c r="AE89" s="12"/>
    </row>
    <row r="90" spans="1:32" s="15" customFormat="1" ht="16.5" hidden="1" customHeight="1" x14ac:dyDescent="0.3">
      <c r="A90" s="14"/>
      <c r="B90" s="14"/>
      <c r="C90" s="14"/>
      <c r="D90" s="14"/>
      <c r="E90" s="362" t="s">
        <v>188</v>
      </c>
      <c r="F90" s="365" t="s">
        <v>189</v>
      </c>
      <c r="G90" s="368" t="s">
        <v>190</v>
      </c>
      <c r="H90" s="369"/>
      <c r="I90" s="369"/>
      <c r="J90" s="369"/>
      <c r="K90" s="369"/>
      <c r="L90" s="369"/>
      <c r="M90" s="369"/>
      <c r="N90" s="369"/>
      <c r="O90" s="369"/>
      <c r="P90" s="369"/>
      <c r="Q90" s="369"/>
      <c r="R90" s="369"/>
      <c r="S90" s="369"/>
      <c r="T90" s="369"/>
      <c r="U90" s="369"/>
      <c r="V90" s="369"/>
      <c r="W90" s="369"/>
      <c r="X90" s="369"/>
      <c r="Y90" s="369"/>
    </row>
    <row r="91" spans="1:32" s="13" customFormat="1" ht="16.5" hidden="1" x14ac:dyDescent="0.3">
      <c r="A91" s="16"/>
      <c r="B91" s="17"/>
      <c r="C91" s="16"/>
      <c r="D91" s="16"/>
      <c r="E91" s="363"/>
      <c r="F91" s="366"/>
      <c r="G91" s="18" t="s">
        <v>325</v>
      </c>
      <c r="H91" s="19" t="s">
        <v>324</v>
      </c>
      <c r="I91" s="19" t="s">
        <v>323</v>
      </c>
      <c r="J91" s="19" t="s">
        <v>326</v>
      </c>
      <c r="K91" s="19" t="s">
        <v>327</v>
      </c>
      <c r="L91" s="19" t="s">
        <v>328</v>
      </c>
      <c r="M91" s="19" t="s">
        <v>329</v>
      </c>
      <c r="N91" s="19" t="s">
        <v>330</v>
      </c>
      <c r="O91" s="19" t="s">
        <v>238</v>
      </c>
      <c r="P91" s="19" t="s">
        <v>239</v>
      </c>
      <c r="Q91" s="19" t="s">
        <v>218</v>
      </c>
      <c r="R91" s="19" t="s">
        <v>219</v>
      </c>
      <c r="S91" s="19" t="s">
        <v>245</v>
      </c>
      <c r="T91" s="19" t="s">
        <v>285</v>
      </c>
      <c r="U91" s="19" t="s">
        <v>286</v>
      </c>
      <c r="V91" s="19" t="s">
        <v>287</v>
      </c>
      <c r="W91" s="19" t="s">
        <v>288</v>
      </c>
      <c r="X91" s="19" t="s">
        <v>289</v>
      </c>
      <c r="Y91" s="19" t="s">
        <v>290</v>
      </c>
      <c r="AE91" s="19" t="s">
        <v>219</v>
      </c>
      <c r="AF91" s="19" t="s">
        <v>245</v>
      </c>
    </row>
    <row r="92" spans="1:32" s="21" customFormat="1" ht="165" hidden="1" customHeight="1" x14ac:dyDescent="0.3">
      <c r="A92" s="16" t="s">
        <v>191</v>
      </c>
      <c r="B92" s="17" t="s">
        <v>192</v>
      </c>
      <c r="C92" s="16" t="s">
        <v>191</v>
      </c>
      <c r="D92" s="16" t="s">
        <v>0</v>
      </c>
      <c r="E92" s="363"/>
      <c r="F92" s="366"/>
      <c r="G92" s="20" t="s">
        <v>331</v>
      </c>
      <c r="H92" s="20" t="s">
        <v>332</v>
      </c>
      <c r="I92" s="20" t="s">
        <v>333</v>
      </c>
      <c r="J92" s="20" t="s">
        <v>348</v>
      </c>
      <c r="K92" s="20" t="s">
        <v>334</v>
      </c>
      <c r="L92" s="20" t="s">
        <v>335</v>
      </c>
      <c r="M92" s="20" t="s">
        <v>246</v>
      </c>
      <c r="N92" s="20" t="s">
        <v>336</v>
      </c>
      <c r="O92" s="20" t="s">
        <v>337</v>
      </c>
      <c r="P92" s="35" t="s">
        <v>338</v>
      </c>
      <c r="Q92" s="35" t="s">
        <v>339</v>
      </c>
      <c r="R92" s="35" t="s">
        <v>340</v>
      </c>
      <c r="S92" s="35" t="s">
        <v>341</v>
      </c>
      <c r="T92" s="35" t="s">
        <v>342</v>
      </c>
      <c r="U92" s="35" t="s">
        <v>343</v>
      </c>
      <c r="V92" s="35" t="s">
        <v>344</v>
      </c>
      <c r="W92" s="35" t="s">
        <v>345</v>
      </c>
      <c r="X92" s="35" t="s">
        <v>346</v>
      </c>
      <c r="Y92" s="35" t="s">
        <v>347</v>
      </c>
      <c r="AE92" s="35" t="s">
        <v>340</v>
      </c>
      <c r="AF92" s="35" t="s">
        <v>341</v>
      </c>
    </row>
    <row r="93" spans="1:32" s="15" customFormat="1" ht="23.25" hidden="1" customHeight="1" x14ac:dyDescent="0.3">
      <c r="A93" s="22"/>
      <c r="B93" s="23"/>
      <c r="C93" s="22"/>
      <c r="D93" s="22"/>
      <c r="E93" s="364"/>
      <c r="F93" s="367"/>
      <c r="G93" s="76">
        <v>0.15</v>
      </c>
      <c r="H93" s="76">
        <v>0.97</v>
      </c>
      <c r="I93" s="134">
        <v>1</v>
      </c>
      <c r="J93" s="76">
        <v>0.1</v>
      </c>
      <c r="K93" s="77">
        <v>0.22</v>
      </c>
      <c r="L93" s="76">
        <v>0.2</v>
      </c>
      <c r="M93" s="76">
        <v>0.25</v>
      </c>
      <c r="N93" s="76">
        <v>0.55000000000000004</v>
      </c>
      <c r="O93" s="76">
        <v>0.94</v>
      </c>
      <c r="P93" s="76">
        <v>0.15</v>
      </c>
      <c r="Q93" s="76">
        <v>0.24</v>
      </c>
      <c r="R93" s="76">
        <v>0.17</v>
      </c>
      <c r="S93" s="76">
        <v>0.22</v>
      </c>
      <c r="T93" s="76">
        <v>0.9</v>
      </c>
      <c r="U93" s="76">
        <v>0.9</v>
      </c>
      <c r="V93" s="76">
        <v>0.19</v>
      </c>
      <c r="W93" s="76">
        <v>0.28999999999999998</v>
      </c>
      <c r="X93" s="76">
        <v>0.54</v>
      </c>
      <c r="Y93" s="76"/>
      <c r="AE93" s="76">
        <v>0.17</v>
      </c>
      <c r="AF93" s="76">
        <v>0.22</v>
      </c>
    </row>
    <row r="94" spans="1:32" ht="16.5" hidden="1" x14ac:dyDescent="0.3">
      <c r="A94" s="26">
        <v>17</v>
      </c>
      <c r="B94" s="27" t="s">
        <v>196</v>
      </c>
      <c r="C94" s="28">
        <v>5</v>
      </c>
      <c r="D94" s="29" t="s">
        <v>197</v>
      </c>
      <c r="E94" s="30">
        <v>4202</v>
      </c>
      <c r="F94" s="29" t="s">
        <v>198</v>
      </c>
      <c r="G94" s="36">
        <f t="shared" ref="G94:G99" si="55">+G6*$G$93</f>
        <v>1.1264999999999999E-2</v>
      </c>
      <c r="H94" s="36">
        <f t="shared" ref="H94:H99" si="56">+H6*$H$93</f>
        <v>0.95205499999999998</v>
      </c>
      <c r="I94" s="36">
        <f t="shared" ref="I94:I99" si="57">+I6*$I$93</f>
        <v>1.9</v>
      </c>
      <c r="J94" s="36">
        <f t="shared" ref="J94:J99" si="58">+J6*$J$93</f>
        <v>1.0000000000000002E-2</v>
      </c>
      <c r="K94" s="36">
        <f t="shared" ref="K94:K99" si="59">+K6*$K$93</f>
        <v>0.15839999999999999</v>
      </c>
      <c r="L94" s="36">
        <f t="shared" ref="L94:L99" si="60">+L6*$L$93</f>
        <v>6.8000000000000005E-2</v>
      </c>
      <c r="M94" s="36">
        <f t="shared" ref="M94:M99" si="61">+M6*$M$93</f>
        <v>8.0024999999999999E-2</v>
      </c>
      <c r="N94" s="36">
        <f t="shared" ref="N94:N99" si="62">+N6*$N$93</f>
        <v>0.22005500000000003</v>
      </c>
      <c r="O94" s="36">
        <f t="shared" ref="O94:O99" si="63">+O6*$O$93</f>
        <v>0.84599999999999997</v>
      </c>
      <c r="P94" s="36">
        <f t="shared" ref="P94:P99" si="64">+P6*$P$93</f>
        <v>2.256E-2</v>
      </c>
      <c r="Q94" s="83">
        <v>0.22</v>
      </c>
      <c r="R94" s="83">
        <v>0.15</v>
      </c>
      <c r="S94" s="85">
        <f t="shared" ref="S94:S99" si="65">+S6*$S$93</f>
        <v>0</v>
      </c>
      <c r="T94" s="83">
        <v>0.22</v>
      </c>
      <c r="U94" s="83">
        <v>0.15</v>
      </c>
      <c r="V94" s="85">
        <f t="shared" ref="V94:V99" si="66">+V6*$S$93</f>
        <v>4.2614000000000006E-2</v>
      </c>
      <c r="W94" s="83">
        <v>0.22</v>
      </c>
      <c r="X94" s="83">
        <v>0.15</v>
      </c>
      <c r="Y94" s="85">
        <f t="shared" ref="Y94:Y99" si="67">+Y6*$S$93</f>
        <v>0</v>
      </c>
      <c r="AE94" s="83">
        <v>0.15</v>
      </c>
      <c r="AF94" s="85">
        <f t="shared" ref="AF94:AF99" si="68">+AF6*$S$93</f>
        <v>6.6672418627725896E-2</v>
      </c>
    </row>
    <row r="95" spans="1:32" ht="16.5" hidden="1" x14ac:dyDescent="0.3">
      <c r="A95" s="26">
        <v>18</v>
      </c>
      <c r="B95" s="27" t="s">
        <v>196</v>
      </c>
      <c r="C95" s="28">
        <v>5</v>
      </c>
      <c r="D95" s="29" t="s">
        <v>199</v>
      </c>
      <c r="E95" s="30">
        <v>4302</v>
      </c>
      <c r="F95" s="29" t="s">
        <v>198</v>
      </c>
      <c r="G95" s="36">
        <f t="shared" si="55"/>
        <v>1.125E-2</v>
      </c>
      <c r="H95" s="36">
        <f t="shared" si="56"/>
        <v>0.95768099999999989</v>
      </c>
      <c r="I95" s="36">
        <f t="shared" si="57"/>
        <v>1.5</v>
      </c>
      <c r="J95" s="36">
        <f t="shared" si="58"/>
        <v>1.0000000000000002E-2</v>
      </c>
      <c r="K95" s="36">
        <f t="shared" si="59"/>
        <v>4.8399999999999999E-2</v>
      </c>
      <c r="L95" s="36">
        <f t="shared" si="60"/>
        <v>2.6020000000000001E-2</v>
      </c>
      <c r="M95" s="36">
        <f t="shared" si="61"/>
        <v>6.5000000000000002E-2</v>
      </c>
      <c r="N95" s="36">
        <f t="shared" si="62"/>
        <v>0.22011000000000003</v>
      </c>
      <c r="O95" s="36">
        <f t="shared" si="63"/>
        <v>0.84599999999999997</v>
      </c>
      <c r="P95" s="36">
        <f t="shared" si="64"/>
        <v>2.2590000000000002E-2</v>
      </c>
      <c r="Q95" s="83">
        <v>0.22</v>
      </c>
      <c r="R95" s="83">
        <v>0.17</v>
      </c>
      <c r="S95" s="85">
        <f t="shared" si="65"/>
        <v>0</v>
      </c>
      <c r="T95" s="83">
        <v>0.22</v>
      </c>
      <c r="U95" s="83">
        <v>0.17</v>
      </c>
      <c r="V95" s="85">
        <f t="shared" si="66"/>
        <v>4.1910000000000003E-2</v>
      </c>
      <c r="W95" s="83">
        <v>0.22</v>
      </c>
      <c r="X95" s="83">
        <v>0.17</v>
      </c>
      <c r="Y95" s="85">
        <f t="shared" si="67"/>
        <v>0</v>
      </c>
      <c r="AE95" s="83">
        <v>0.17</v>
      </c>
      <c r="AF95" s="85">
        <f t="shared" si="68"/>
        <v>6.057671020588886E-2</v>
      </c>
    </row>
    <row r="96" spans="1:32" ht="16.5" hidden="1" x14ac:dyDescent="0.3">
      <c r="A96" s="26">
        <v>19</v>
      </c>
      <c r="B96" s="27" t="s">
        <v>196</v>
      </c>
      <c r="C96" s="28">
        <v>5</v>
      </c>
      <c r="D96" s="29" t="s">
        <v>196</v>
      </c>
      <c r="E96" s="30">
        <v>4102</v>
      </c>
      <c r="F96" s="29" t="s">
        <v>200</v>
      </c>
      <c r="G96" s="36">
        <f t="shared" si="55"/>
        <v>1.125E-2</v>
      </c>
      <c r="H96" s="36">
        <f t="shared" si="56"/>
        <v>0.9506</v>
      </c>
      <c r="I96" s="36">
        <f t="shared" si="57"/>
        <v>1.4</v>
      </c>
      <c r="J96" s="36">
        <f t="shared" si="58"/>
        <v>1.0000000000000002E-2</v>
      </c>
      <c r="K96" s="36">
        <f t="shared" si="59"/>
        <v>6.3799999999999996E-2</v>
      </c>
      <c r="L96" s="36">
        <f t="shared" si="60"/>
        <v>3.2000000000000001E-2</v>
      </c>
      <c r="M96" s="36">
        <f t="shared" si="61"/>
        <v>6.4949999999999994E-2</v>
      </c>
      <c r="N96" s="36">
        <f t="shared" si="62"/>
        <v>0.29001500000000002</v>
      </c>
      <c r="O96" s="36">
        <f t="shared" si="63"/>
        <v>0.88359999999999994</v>
      </c>
      <c r="P96" s="36">
        <f t="shared" si="64"/>
        <v>2.256E-2</v>
      </c>
      <c r="Q96" s="83">
        <v>0.22</v>
      </c>
      <c r="R96" s="83">
        <v>0.17</v>
      </c>
      <c r="S96" s="85">
        <f t="shared" si="65"/>
        <v>0</v>
      </c>
      <c r="T96" s="83">
        <v>0.22</v>
      </c>
      <c r="U96" s="83">
        <v>0.17</v>
      </c>
      <c r="V96" s="85">
        <f t="shared" si="66"/>
        <v>2.2044000000000001E-2</v>
      </c>
      <c r="W96" s="83">
        <v>0.22</v>
      </c>
      <c r="X96" s="83">
        <v>0.17</v>
      </c>
      <c r="Y96" s="85">
        <f t="shared" si="67"/>
        <v>0</v>
      </c>
      <c r="AE96" s="83">
        <v>0.17</v>
      </c>
      <c r="AF96" s="85">
        <f t="shared" si="68"/>
        <v>2.9526981117831107E-2</v>
      </c>
    </row>
    <row r="97" spans="1:32" ht="16.5" hidden="1" x14ac:dyDescent="0.3">
      <c r="A97" s="26">
        <v>20</v>
      </c>
      <c r="B97" s="27" t="s">
        <v>196</v>
      </c>
      <c r="C97" s="28">
        <v>5</v>
      </c>
      <c r="D97" s="29" t="s">
        <v>201</v>
      </c>
      <c r="E97" s="30">
        <v>4201</v>
      </c>
      <c r="F97" s="29" t="s">
        <v>198</v>
      </c>
      <c r="G97" s="36">
        <f t="shared" si="55"/>
        <v>1.125E-2</v>
      </c>
      <c r="H97" s="36">
        <f t="shared" si="56"/>
        <v>0.95156999999999992</v>
      </c>
      <c r="I97" s="36">
        <f t="shared" si="57"/>
        <v>1.8</v>
      </c>
      <c r="J97" s="36">
        <f t="shared" si="58"/>
        <v>1.0000000000000002E-2</v>
      </c>
      <c r="K97" s="36">
        <f t="shared" si="59"/>
        <v>4.8399999999999999E-2</v>
      </c>
      <c r="L97" s="36">
        <f t="shared" si="60"/>
        <v>2.6040000000000004E-2</v>
      </c>
      <c r="M97" s="36">
        <f t="shared" si="61"/>
        <v>6.515E-2</v>
      </c>
      <c r="N97" s="36">
        <f t="shared" si="62"/>
        <v>0.22000000000000003</v>
      </c>
      <c r="O97" s="36">
        <f t="shared" si="63"/>
        <v>0.84599999999999997</v>
      </c>
      <c r="P97" s="36">
        <f t="shared" si="64"/>
        <v>2.2544999999999999E-2</v>
      </c>
      <c r="Q97" s="83">
        <v>0.22</v>
      </c>
      <c r="R97" s="83">
        <v>0.17</v>
      </c>
      <c r="S97" s="85">
        <f t="shared" si="65"/>
        <v>0</v>
      </c>
      <c r="T97" s="83">
        <v>0.22</v>
      </c>
      <c r="U97" s="83">
        <v>0.17</v>
      </c>
      <c r="V97" s="85">
        <f t="shared" si="66"/>
        <v>4.2020000000000002E-2</v>
      </c>
      <c r="W97" s="83">
        <v>0.22</v>
      </c>
      <c r="X97" s="83">
        <v>0.17</v>
      </c>
      <c r="Y97" s="85">
        <f t="shared" si="67"/>
        <v>0</v>
      </c>
      <c r="AE97" s="83">
        <v>0.17</v>
      </c>
      <c r="AF97" s="85">
        <f t="shared" si="68"/>
        <v>3.8525750372010302E-2</v>
      </c>
    </row>
    <row r="98" spans="1:32" ht="16.5" hidden="1" x14ac:dyDescent="0.3">
      <c r="A98" s="26">
        <v>21</v>
      </c>
      <c r="B98" s="27" t="s">
        <v>196</v>
      </c>
      <c r="C98" s="28">
        <v>5</v>
      </c>
      <c r="D98" s="29" t="s">
        <v>202</v>
      </c>
      <c r="E98" s="30">
        <v>4101</v>
      </c>
      <c r="F98" s="29" t="s">
        <v>200</v>
      </c>
      <c r="G98" s="36">
        <f t="shared" si="55"/>
        <v>1.221E-2</v>
      </c>
      <c r="H98" s="36">
        <f t="shared" si="56"/>
        <v>0.95079399999999992</v>
      </c>
      <c r="I98" s="36">
        <f t="shared" si="57"/>
        <v>1.6</v>
      </c>
      <c r="J98" s="36">
        <f t="shared" si="58"/>
        <v>1.1000000000000001E-2</v>
      </c>
      <c r="K98" s="36">
        <f t="shared" si="59"/>
        <v>4.8399999999999999E-2</v>
      </c>
      <c r="L98" s="36">
        <f t="shared" si="60"/>
        <v>2.6020000000000001E-2</v>
      </c>
      <c r="M98" s="36">
        <f t="shared" si="61"/>
        <v>6.4899999999999999E-2</v>
      </c>
      <c r="N98" s="36">
        <f t="shared" si="62"/>
        <v>0.22000000000000003</v>
      </c>
      <c r="O98" s="36">
        <f t="shared" si="63"/>
        <v>0.84599999999999997</v>
      </c>
      <c r="P98" s="36">
        <f t="shared" si="64"/>
        <v>2.256E-2</v>
      </c>
      <c r="Q98" s="83">
        <v>0.22</v>
      </c>
      <c r="R98" s="83">
        <v>0.17</v>
      </c>
      <c r="S98" s="85">
        <f t="shared" si="65"/>
        <v>0</v>
      </c>
      <c r="T98" s="83">
        <v>0.22</v>
      </c>
      <c r="U98" s="83">
        <v>0.17</v>
      </c>
      <c r="V98" s="85">
        <f t="shared" si="66"/>
        <v>5.6891999999999998E-2</v>
      </c>
      <c r="W98" s="83">
        <v>0.22</v>
      </c>
      <c r="X98" s="83">
        <v>0.17</v>
      </c>
      <c r="Y98" s="85">
        <f t="shared" si="67"/>
        <v>0</v>
      </c>
      <c r="AE98" s="83">
        <v>0.17</v>
      </c>
      <c r="AF98" s="85">
        <f t="shared" si="68"/>
        <v>5.998086734693877E-2</v>
      </c>
    </row>
    <row r="99" spans="1:32" ht="16.5" hidden="1" x14ac:dyDescent="0.3">
      <c r="A99" s="26">
        <v>22</v>
      </c>
      <c r="B99" s="27" t="s">
        <v>196</v>
      </c>
      <c r="C99" s="28">
        <v>5</v>
      </c>
      <c r="D99" s="29" t="s">
        <v>203</v>
      </c>
      <c r="E99" s="30">
        <v>4203</v>
      </c>
      <c r="F99" s="29" t="s">
        <v>198</v>
      </c>
      <c r="G99" s="36">
        <f t="shared" si="55"/>
        <v>1.125E-2</v>
      </c>
      <c r="H99" s="36">
        <f t="shared" si="56"/>
        <v>0.95147300000000001</v>
      </c>
      <c r="I99" s="36">
        <f t="shared" si="57"/>
        <v>2</v>
      </c>
      <c r="J99" s="36">
        <f t="shared" si="58"/>
        <v>1.0000000000000002E-2</v>
      </c>
      <c r="K99" s="36">
        <f t="shared" si="59"/>
        <v>0.1012</v>
      </c>
      <c r="L99" s="36">
        <f t="shared" si="60"/>
        <v>3.0120000000000004E-2</v>
      </c>
      <c r="M99" s="36">
        <f t="shared" si="61"/>
        <v>6.9849999999999995E-2</v>
      </c>
      <c r="N99" s="36">
        <f t="shared" si="62"/>
        <v>0.24365000000000003</v>
      </c>
      <c r="O99" s="36">
        <f t="shared" si="63"/>
        <v>0.87419999999999998</v>
      </c>
      <c r="P99" s="36">
        <f t="shared" si="64"/>
        <v>2.2785E-2</v>
      </c>
      <c r="Q99" s="83">
        <v>0.22</v>
      </c>
      <c r="R99" s="83">
        <v>0.19</v>
      </c>
      <c r="S99" s="85">
        <f t="shared" si="65"/>
        <v>0</v>
      </c>
      <c r="T99" s="83">
        <v>0.22</v>
      </c>
      <c r="U99" s="83">
        <v>0.19</v>
      </c>
      <c r="V99" s="85">
        <f t="shared" si="66"/>
        <v>4.1975999999999999E-2</v>
      </c>
      <c r="W99" s="83">
        <v>0.22</v>
      </c>
      <c r="X99" s="83">
        <v>0.19</v>
      </c>
      <c r="Y99" s="85">
        <f t="shared" si="67"/>
        <v>0</v>
      </c>
      <c r="AE99" s="83">
        <v>0.19</v>
      </c>
      <c r="AF99" s="85">
        <f t="shared" si="68"/>
        <v>3.4391534391534397E-2</v>
      </c>
    </row>
    <row r="100" spans="1:32" ht="16.5" hidden="1" x14ac:dyDescent="0.3">
      <c r="A100" s="26">
        <v>23</v>
      </c>
      <c r="B100" s="27" t="s">
        <v>196</v>
      </c>
      <c r="C100" s="28">
        <v>5</v>
      </c>
      <c r="D100" s="29" t="s">
        <v>204</v>
      </c>
      <c r="E100" s="30">
        <v>4303</v>
      </c>
      <c r="F100" s="29" t="s">
        <v>198</v>
      </c>
      <c r="G100" s="36" t="e">
        <f>+#REF!*$G$93</f>
        <v>#REF!</v>
      </c>
      <c r="H100" s="36" t="e">
        <f>+#REF!*$H$93</f>
        <v>#REF!</v>
      </c>
      <c r="I100" s="36" t="e">
        <f>+#REF!*$I$93</f>
        <v>#REF!</v>
      </c>
      <c r="J100" s="36" t="e">
        <f>+#REF!*$J$93</f>
        <v>#REF!</v>
      </c>
      <c r="K100" s="36" t="e">
        <f>+#REF!*$K$93</f>
        <v>#REF!</v>
      </c>
      <c r="L100" s="36" t="e">
        <f>+#REF!*$L$93</f>
        <v>#REF!</v>
      </c>
      <c r="M100" s="36" t="e">
        <f>+#REF!*$M$93</f>
        <v>#REF!</v>
      </c>
      <c r="N100" s="36" t="e">
        <f>+#REF!*$N$93</f>
        <v>#REF!</v>
      </c>
      <c r="O100" s="36" t="e">
        <f>+#REF!*$O$93</f>
        <v>#REF!</v>
      </c>
      <c r="P100" s="36" t="e">
        <f>+#REF!*$P$93</f>
        <v>#REF!</v>
      </c>
      <c r="Q100" s="83">
        <v>0.22</v>
      </c>
      <c r="R100" s="83">
        <v>0.17</v>
      </c>
      <c r="S100" s="85" t="e">
        <f>+#REF!*$S$93</f>
        <v>#REF!</v>
      </c>
      <c r="T100" s="83">
        <v>0.22</v>
      </c>
      <c r="U100" s="83">
        <v>0.17</v>
      </c>
      <c r="V100" s="85" t="e">
        <f>+#REF!*$S$93</f>
        <v>#REF!</v>
      </c>
      <c r="W100" s="83">
        <v>0.22</v>
      </c>
      <c r="X100" s="83">
        <v>0.17</v>
      </c>
      <c r="Y100" s="85" t="e">
        <f>+#REF!*$S$93</f>
        <v>#REF!</v>
      </c>
      <c r="AE100" s="83">
        <v>0.17</v>
      </c>
      <c r="AF100" s="85" t="e">
        <f>+#REF!*$S$93</f>
        <v>#REF!</v>
      </c>
    </row>
    <row r="101" spans="1:32" ht="16.5" hidden="1" x14ac:dyDescent="0.3">
      <c r="A101" s="26">
        <v>24</v>
      </c>
      <c r="B101" s="27" t="s">
        <v>196</v>
      </c>
      <c r="C101" s="28">
        <v>5</v>
      </c>
      <c r="D101" s="29" t="s">
        <v>205</v>
      </c>
      <c r="E101" s="30">
        <v>4301</v>
      </c>
      <c r="F101" s="29" t="s">
        <v>198</v>
      </c>
      <c r="G101" s="36" t="e">
        <f>+#REF!*$G$93</f>
        <v>#REF!</v>
      </c>
      <c r="H101" s="36" t="e">
        <f>+#REF!*$H$93</f>
        <v>#REF!</v>
      </c>
      <c r="I101" s="36" t="e">
        <f>+#REF!*$I$93</f>
        <v>#REF!</v>
      </c>
      <c r="J101" s="36" t="e">
        <f>+#REF!*$J$93</f>
        <v>#REF!</v>
      </c>
      <c r="K101" s="36" t="e">
        <f>+#REF!*$K$93</f>
        <v>#REF!</v>
      </c>
      <c r="L101" s="36" t="e">
        <f>+#REF!*$L$93</f>
        <v>#REF!</v>
      </c>
      <c r="M101" s="36" t="e">
        <f>+#REF!*$M$93</f>
        <v>#REF!</v>
      </c>
      <c r="N101" s="36" t="e">
        <f>+#REF!*$N$93</f>
        <v>#REF!</v>
      </c>
      <c r="O101" s="36" t="e">
        <f>+#REF!*$O$93</f>
        <v>#REF!</v>
      </c>
      <c r="P101" s="36" t="e">
        <f>+#REF!*$P$93</f>
        <v>#REF!</v>
      </c>
      <c r="Q101" s="83">
        <v>0.22</v>
      </c>
      <c r="R101" s="83">
        <v>0.17</v>
      </c>
      <c r="S101" s="85" t="e">
        <f>+#REF!*$S$93</f>
        <v>#REF!</v>
      </c>
      <c r="T101" s="83">
        <v>0.22</v>
      </c>
      <c r="U101" s="83">
        <v>0.17</v>
      </c>
      <c r="V101" s="85" t="e">
        <f>+#REF!*$S$93</f>
        <v>#REF!</v>
      </c>
      <c r="W101" s="83">
        <v>0.22</v>
      </c>
      <c r="X101" s="83">
        <v>0.17</v>
      </c>
      <c r="Y101" s="85" t="e">
        <f>+#REF!*$S$93</f>
        <v>#REF!</v>
      </c>
      <c r="AE101" s="83">
        <v>0.17</v>
      </c>
      <c r="AF101" s="85" t="e">
        <f>+#REF!*$S$93</f>
        <v>#REF!</v>
      </c>
    </row>
    <row r="102" spans="1:32" ht="16.5" hidden="1" x14ac:dyDescent="0.3">
      <c r="A102" s="26">
        <v>25</v>
      </c>
      <c r="B102" s="27" t="s">
        <v>196</v>
      </c>
      <c r="C102" s="28">
        <v>5</v>
      </c>
      <c r="D102" s="29" t="s">
        <v>206</v>
      </c>
      <c r="E102" s="30">
        <v>4304</v>
      </c>
      <c r="F102" s="29" t="s">
        <v>198</v>
      </c>
      <c r="G102" s="36" t="e">
        <f>+#REF!*$G$93</f>
        <v>#REF!</v>
      </c>
      <c r="H102" s="36" t="e">
        <f>+#REF!*$H$93</f>
        <v>#REF!</v>
      </c>
      <c r="I102" s="36" t="e">
        <f>+#REF!*$I$93</f>
        <v>#REF!</v>
      </c>
      <c r="J102" s="36" t="e">
        <f>+#REF!*$J$93</f>
        <v>#REF!</v>
      </c>
      <c r="K102" s="36" t="e">
        <f>+#REF!*$K$93</f>
        <v>#REF!</v>
      </c>
      <c r="L102" s="36" t="e">
        <f>+#REF!*$L$93</f>
        <v>#REF!</v>
      </c>
      <c r="M102" s="36" t="e">
        <f>+#REF!*$M$93</f>
        <v>#REF!</v>
      </c>
      <c r="N102" s="36" t="e">
        <f>+#REF!*$N$93</f>
        <v>#REF!</v>
      </c>
      <c r="O102" s="36" t="e">
        <f>+#REF!*$O$93</f>
        <v>#REF!</v>
      </c>
      <c r="P102" s="36" t="e">
        <f>+#REF!*$P$93</f>
        <v>#REF!</v>
      </c>
      <c r="Q102" s="83">
        <v>0.22</v>
      </c>
      <c r="R102" s="83">
        <v>0.17</v>
      </c>
      <c r="S102" s="85" t="e">
        <f>+#REF!*$S$93</f>
        <v>#REF!</v>
      </c>
      <c r="T102" s="83">
        <v>0.22</v>
      </c>
      <c r="U102" s="83">
        <v>0.17</v>
      </c>
      <c r="V102" s="85" t="e">
        <f>+#REF!*$S$93</f>
        <v>#REF!</v>
      </c>
      <c r="W102" s="83">
        <v>0.22</v>
      </c>
      <c r="X102" s="83">
        <v>0.17</v>
      </c>
      <c r="Y102" s="85" t="e">
        <f>+#REF!*$S$93</f>
        <v>#REF!</v>
      </c>
      <c r="AE102" s="83">
        <v>0.17</v>
      </c>
      <c r="AF102" s="85" t="e">
        <f>+#REF!*$S$93</f>
        <v>#REF!</v>
      </c>
    </row>
    <row r="103" spans="1:32" ht="16.5" hidden="1" x14ac:dyDescent="0.3">
      <c r="A103" s="26">
        <v>26</v>
      </c>
      <c r="B103" s="27" t="s">
        <v>196</v>
      </c>
      <c r="C103" s="28">
        <v>5</v>
      </c>
      <c r="D103" s="29" t="s">
        <v>207</v>
      </c>
      <c r="E103" s="30">
        <v>4305</v>
      </c>
      <c r="F103" s="29" t="s">
        <v>198</v>
      </c>
      <c r="G103" s="36" t="e">
        <f>+#REF!*$G$93</f>
        <v>#REF!</v>
      </c>
      <c r="H103" s="36" t="e">
        <f>+#REF!*$H$93</f>
        <v>#REF!</v>
      </c>
      <c r="I103" s="36" t="e">
        <f>+#REF!*$I$93</f>
        <v>#REF!</v>
      </c>
      <c r="J103" s="36" t="e">
        <f>+#REF!*$J$93</f>
        <v>#REF!</v>
      </c>
      <c r="K103" s="36" t="e">
        <f>+#REF!*$K$93</f>
        <v>#REF!</v>
      </c>
      <c r="L103" s="36" t="e">
        <f>+#REF!*$L$93</f>
        <v>#REF!</v>
      </c>
      <c r="M103" s="36" t="e">
        <f>+#REF!*$M$93</f>
        <v>#REF!</v>
      </c>
      <c r="N103" s="36" t="e">
        <f>+#REF!*$N$93</f>
        <v>#REF!</v>
      </c>
      <c r="O103" s="36" t="e">
        <f>+#REF!*$O$93</f>
        <v>#REF!</v>
      </c>
      <c r="P103" s="36" t="e">
        <f>+#REF!*$P$93</f>
        <v>#REF!</v>
      </c>
      <c r="Q103" s="83">
        <v>0.35</v>
      </c>
      <c r="R103" s="83">
        <v>0.32</v>
      </c>
      <c r="S103" s="85" t="e">
        <f>+#REF!*$S$93</f>
        <v>#REF!</v>
      </c>
      <c r="T103" s="83">
        <v>0.35</v>
      </c>
      <c r="U103" s="83">
        <v>0.32</v>
      </c>
      <c r="V103" s="85" t="e">
        <f>+#REF!*$S$93</f>
        <v>#REF!</v>
      </c>
      <c r="W103" s="83">
        <v>0.35</v>
      </c>
      <c r="X103" s="83">
        <v>0.32</v>
      </c>
      <c r="Y103" s="85" t="e">
        <f>+#REF!*$S$93</f>
        <v>#REF!</v>
      </c>
      <c r="AE103" s="83">
        <v>0.32</v>
      </c>
      <c r="AF103" s="85" t="e">
        <f>+#REF!*$S$93</f>
        <v>#REF!</v>
      </c>
    </row>
    <row r="104" spans="1:32" ht="16.5" hidden="1" x14ac:dyDescent="0.3">
      <c r="A104" s="26">
        <v>27</v>
      </c>
      <c r="B104" s="27" t="s">
        <v>196</v>
      </c>
      <c r="C104" s="28">
        <v>5</v>
      </c>
      <c r="D104" s="29" t="s">
        <v>208</v>
      </c>
      <c r="E104" s="30">
        <v>4204</v>
      </c>
      <c r="F104" s="29" t="s">
        <v>198</v>
      </c>
      <c r="G104" s="36" t="e">
        <f>+#REF!*$G$93</f>
        <v>#REF!</v>
      </c>
      <c r="H104" s="36" t="e">
        <f>+#REF!*$H$93</f>
        <v>#REF!</v>
      </c>
      <c r="I104" s="36" t="e">
        <f>+#REF!*$I$93</f>
        <v>#REF!</v>
      </c>
      <c r="J104" s="36" t="e">
        <f>+#REF!*$J$93</f>
        <v>#REF!</v>
      </c>
      <c r="K104" s="36" t="e">
        <f>+#REF!*$K$93</f>
        <v>#REF!</v>
      </c>
      <c r="L104" s="36" t="e">
        <f>+#REF!*$L$93</f>
        <v>#REF!</v>
      </c>
      <c r="M104" s="36" t="e">
        <f>+#REF!*$M$93</f>
        <v>#REF!</v>
      </c>
      <c r="N104" s="36" t="e">
        <f>+#REF!*$N$93</f>
        <v>#REF!</v>
      </c>
      <c r="O104" s="36" t="e">
        <f>+#REF!*$O$93</f>
        <v>#REF!</v>
      </c>
      <c r="P104" s="36" t="e">
        <f>+#REF!*$P$93</f>
        <v>#REF!</v>
      </c>
      <c r="Q104" s="83">
        <v>0.22</v>
      </c>
      <c r="R104" s="83">
        <v>0.22</v>
      </c>
      <c r="S104" s="85" t="e">
        <f>+#REF!*$S$93</f>
        <v>#REF!</v>
      </c>
      <c r="T104" s="83">
        <v>0.22</v>
      </c>
      <c r="U104" s="83">
        <v>0.22</v>
      </c>
      <c r="V104" s="85" t="e">
        <f>+#REF!*$S$93</f>
        <v>#REF!</v>
      </c>
      <c r="W104" s="83">
        <v>0.22</v>
      </c>
      <c r="X104" s="83">
        <v>0.22</v>
      </c>
      <c r="Y104" s="85" t="e">
        <f>+#REF!*$S$93</f>
        <v>#REF!</v>
      </c>
      <c r="AE104" s="83">
        <v>0.22</v>
      </c>
      <c r="AF104" s="85" t="e">
        <f>+#REF!*$S$93</f>
        <v>#REF!</v>
      </c>
    </row>
    <row r="105" spans="1:32" ht="16.5" hidden="1" x14ac:dyDescent="0.3">
      <c r="A105" s="26">
        <v>28</v>
      </c>
      <c r="B105" s="31" t="s">
        <v>196</v>
      </c>
      <c r="C105" s="28">
        <v>5</v>
      </c>
      <c r="D105" s="32" t="s">
        <v>209</v>
      </c>
      <c r="E105" s="30">
        <v>4106</v>
      </c>
      <c r="F105" s="32" t="s">
        <v>198</v>
      </c>
      <c r="G105" s="36" t="e">
        <f>+#REF!*$G$93</f>
        <v>#REF!</v>
      </c>
      <c r="H105" s="36" t="e">
        <f>+#REF!*$H$93</f>
        <v>#REF!</v>
      </c>
      <c r="I105" s="36" t="e">
        <f>+#REF!*$I$93</f>
        <v>#REF!</v>
      </c>
      <c r="J105" s="36" t="e">
        <f>+#REF!*$J$93</f>
        <v>#REF!</v>
      </c>
      <c r="K105" s="36" t="e">
        <f>+#REF!*$K$93</f>
        <v>#REF!</v>
      </c>
      <c r="L105" s="36" t="e">
        <f>+#REF!*$L$93</f>
        <v>#REF!</v>
      </c>
      <c r="M105" s="36" t="e">
        <f>+#REF!*$M$93</f>
        <v>#REF!</v>
      </c>
      <c r="N105" s="36" t="e">
        <f>+#REF!*$N$93</f>
        <v>#REF!</v>
      </c>
      <c r="O105" s="36" t="e">
        <f>+#REF!*$O$93</f>
        <v>#REF!</v>
      </c>
      <c r="P105" s="36" t="e">
        <f>+#REF!*$P$93</f>
        <v>#REF!</v>
      </c>
      <c r="Q105" s="83">
        <v>0.22</v>
      </c>
      <c r="R105" s="83">
        <v>0.23</v>
      </c>
      <c r="S105" s="85" t="e">
        <f>+#REF!*$S$93</f>
        <v>#REF!</v>
      </c>
      <c r="T105" s="83">
        <v>0.22</v>
      </c>
      <c r="U105" s="83">
        <v>0.23</v>
      </c>
      <c r="V105" s="85" t="e">
        <f>+#REF!*$S$93</f>
        <v>#REF!</v>
      </c>
      <c r="W105" s="83">
        <v>0.22</v>
      </c>
      <c r="X105" s="83">
        <v>0.23</v>
      </c>
      <c r="Y105" s="85" t="e">
        <f>+#REF!*$S$93</f>
        <v>#REF!</v>
      </c>
      <c r="AE105" s="83">
        <v>0.23</v>
      </c>
      <c r="AF105" s="85" t="e">
        <f>+#REF!*$S$93</f>
        <v>#REF!</v>
      </c>
    </row>
  </sheetData>
  <mergeCells count="29">
    <mergeCell ref="A1:Y1"/>
    <mergeCell ref="A69:P69"/>
    <mergeCell ref="E70:E73"/>
    <mergeCell ref="F70:F73"/>
    <mergeCell ref="A89:P89"/>
    <mergeCell ref="E50:E53"/>
    <mergeCell ref="F50:F53"/>
    <mergeCell ref="E2:E5"/>
    <mergeCell ref="F2:F5"/>
    <mergeCell ref="A15:P15"/>
    <mergeCell ref="E16:E19"/>
    <mergeCell ref="F16:F19"/>
    <mergeCell ref="G16:S16"/>
    <mergeCell ref="G2:Y2"/>
    <mergeCell ref="G36:Y36"/>
    <mergeCell ref="G50:Y50"/>
    <mergeCell ref="AK2:AL2"/>
    <mergeCell ref="AM2:AN2"/>
    <mergeCell ref="AO2:AP2"/>
    <mergeCell ref="AQ2:AR2"/>
    <mergeCell ref="E90:E93"/>
    <mergeCell ref="F90:F93"/>
    <mergeCell ref="G70:Y70"/>
    <mergeCell ref="G90:Y90"/>
    <mergeCell ref="AI3:AJ3"/>
    <mergeCell ref="A35:P35"/>
    <mergeCell ref="E36:E39"/>
    <mergeCell ref="F36:F39"/>
    <mergeCell ref="A49:P49"/>
  </mergeCells>
  <conditionalFormatting sqref="P4">
    <cfRule type="cellIs" dxfId="100" priority="151" stopIfTrue="1" operator="lessThan">
      <formula>0.65</formula>
    </cfRule>
  </conditionalFormatting>
  <conditionalFormatting sqref="O4">
    <cfRule type="cellIs" dxfId="99" priority="150" stopIfTrue="1" operator="lessThan">
      <formula>0.65</formula>
    </cfRule>
  </conditionalFormatting>
  <conditionalFormatting sqref="N4 I4">
    <cfRule type="cellIs" dxfId="98" priority="149" stopIfTrue="1" operator="lessThan">
      <formula>0.5</formula>
    </cfRule>
  </conditionalFormatting>
  <conditionalFormatting sqref="H4">
    <cfRule type="cellIs" dxfId="97" priority="148" stopIfTrue="1" operator="lessThan">
      <formula>0.25</formula>
    </cfRule>
  </conditionalFormatting>
  <conditionalFormatting sqref="J4">
    <cfRule type="cellIs" dxfId="96" priority="147" stopIfTrue="1" operator="lessThan">
      <formula>0.85</formula>
    </cfRule>
  </conditionalFormatting>
  <conditionalFormatting sqref="K4">
    <cfRule type="cellIs" dxfId="95" priority="146" stopIfTrue="1" operator="lessThan">
      <formula>0.05</formula>
    </cfRule>
  </conditionalFormatting>
  <conditionalFormatting sqref="L4">
    <cfRule type="cellIs" dxfId="94" priority="145" stopIfTrue="1" operator="lessThan">
      <formula>0.19</formula>
    </cfRule>
  </conditionalFormatting>
  <conditionalFormatting sqref="M4">
    <cfRule type="cellIs" dxfId="93" priority="144" stopIfTrue="1" operator="lessThan">
      <formula>0.9</formula>
    </cfRule>
  </conditionalFormatting>
  <conditionalFormatting sqref="Q4:R4">
    <cfRule type="cellIs" dxfId="92" priority="143" stopIfTrue="1" operator="lessThan">
      <formula>0.65</formula>
    </cfRule>
  </conditionalFormatting>
  <conditionalFormatting sqref="P18">
    <cfRule type="cellIs" dxfId="91" priority="142" stopIfTrue="1" operator="lessThan">
      <formula>0.65</formula>
    </cfRule>
  </conditionalFormatting>
  <conditionalFormatting sqref="O18">
    <cfRule type="cellIs" dxfId="90" priority="141" stopIfTrue="1" operator="lessThan">
      <formula>0.65</formula>
    </cfRule>
  </conditionalFormatting>
  <conditionalFormatting sqref="N18 I18">
    <cfRule type="cellIs" dxfId="89" priority="140" stopIfTrue="1" operator="lessThan">
      <formula>0.5</formula>
    </cfRule>
  </conditionalFormatting>
  <conditionalFormatting sqref="G18:H18">
    <cfRule type="cellIs" dxfId="88" priority="139" stopIfTrue="1" operator="lessThan">
      <formula>0.25</formula>
    </cfRule>
  </conditionalFormatting>
  <conditionalFormatting sqref="J18">
    <cfRule type="cellIs" dxfId="87" priority="138" stopIfTrue="1" operator="lessThan">
      <formula>0.85</formula>
    </cfRule>
  </conditionalFormatting>
  <conditionalFormatting sqref="K18">
    <cfRule type="cellIs" dxfId="86" priority="137" stopIfTrue="1" operator="lessThan">
      <formula>0.05</formula>
    </cfRule>
  </conditionalFormatting>
  <conditionalFormatting sqref="L18">
    <cfRule type="cellIs" dxfId="85" priority="136" stopIfTrue="1" operator="lessThan">
      <formula>0.19</formula>
    </cfRule>
  </conditionalFormatting>
  <conditionalFormatting sqref="M18">
    <cfRule type="cellIs" dxfId="84" priority="135" stopIfTrue="1" operator="lessThan">
      <formula>0.9</formula>
    </cfRule>
  </conditionalFormatting>
  <conditionalFormatting sqref="Q18:R18">
    <cfRule type="cellIs" dxfId="83" priority="134" stopIfTrue="1" operator="lessThan">
      <formula>0.65</formula>
    </cfRule>
  </conditionalFormatting>
  <conditionalFormatting sqref="G4">
    <cfRule type="cellIs" dxfId="82" priority="124" stopIfTrue="1" operator="lessThan">
      <formula>0.25</formula>
    </cfRule>
  </conditionalFormatting>
  <conditionalFormatting sqref="S4">
    <cfRule type="cellIs" dxfId="81" priority="96" stopIfTrue="1" operator="lessThan">
      <formula>0.65</formula>
    </cfRule>
  </conditionalFormatting>
  <conditionalFormatting sqref="S18">
    <cfRule type="cellIs" dxfId="80" priority="95" stopIfTrue="1" operator="lessThan">
      <formula>0.65</formula>
    </cfRule>
  </conditionalFormatting>
  <conditionalFormatting sqref="T4:U4 W4:X4">
    <cfRule type="cellIs" dxfId="79" priority="90" stopIfTrue="1" operator="lessThan">
      <formula>0.65</formula>
    </cfRule>
  </conditionalFormatting>
  <conditionalFormatting sqref="T18:U18 W18:X18">
    <cfRule type="cellIs" dxfId="78" priority="89" stopIfTrue="1" operator="lessThan">
      <formula>0.65</formula>
    </cfRule>
  </conditionalFormatting>
  <conditionalFormatting sqref="V4 Y4">
    <cfRule type="cellIs" dxfId="77" priority="84" stopIfTrue="1" operator="lessThan">
      <formula>0.65</formula>
    </cfRule>
  </conditionalFormatting>
  <conditionalFormatting sqref="V18 Y18">
    <cfRule type="cellIs" dxfId="76" priority="83" stopIfTrue="1" operator="lessThan">
      <formula>0.65</formula>
    </cfRule>
  </conditionalFormatting>
  <conditionalFormatting sqref="P38">
    <cfRule type="cellIs" dxfId="75" priority="78" stopIfTrue="1" operator="lessThan">
      <formula>0.65</formula>
    </cfRule>
  </conditionalFormatting>
  <conditionalFormatting sqref="O38">
    <cfRule type="cellIs" dxfId="74" priority="77" stopIfTrue="1" operator="lessThan">
      <formula>0.65</formula>
    </cfRule>
  </conditionalFormatting>
  <conditionalFormatting sqref="N38 I38">
    <cfRule type="cellIs" dxfId="73" priority="76" stopIfTrue="1" operator="lessThan">
      <formula>0.5</formula>
    </cfRule>
  </conditionalFormatting>
  <conditionalFormatting sqref="H38">
    <cfRule type="cellIs" dxfId="72" priority="75" stopIfTrue="1" operator="lessThan">
      <formula>0.25</formula>
    </cfRule>
  </conditionalFormatting>
  <conditionalFormatting sqref="J38">
    <cfRule type="cellIs" dxfId="71" priority="74" stopIfTrue="1" operator="lessThan">
      <formula>0.85</formula>
    </cfRule>
  </conditionalFormatting>
  <conditionalFormatting sqref="K38">
    <cfRule type="cellIs" dxfId="70" priority="73" stopIfTrue="1" operator="lessThan">
      <formula>0.05</formula>
    </cfRule>
  </conditionalFormatting>
  <conditionalFormatting sqref="L38">
    <cfRule type="cellIs" dxfId="69" priority="72" stopIfTrue="1" operator="lessThan">
      <formula>0.19</formula>
    </cfRule>
  </conditionalFormatting>
  <conditionalFormatting sqref="M38">
    <cfRule type="cellIs" dxfId="68" priority="71" stopIfTrue="1" operator="lessThan">
      <formula>0.9</formula>
    </cfRule>
  </conditionalFormatting>
  <conditionalFormatting sqref="Q38:R38">
    <cfRule type="cellIs" dxfId="67" priority="70" stopIfTrue="1" operator="lessThan">
      <formula>0.65</formula>
    </cfRule>
  </conditionalFormatting>
  <conditionalFormatting sqref="G38">
    <cfRule type="cellIs" dxfId="66" priority="69" stopIfTrue="1" operator="lessThan">
      <formula>0.25</formula>
    </cfRule>
  </conditionalFormatting>
  <conditionalFormatting sqref="S38">
    <cfRule type="cellIs" dxfId="65" priority="68" stopIfTrue="1" operator="lessThan">
      <formula>0.65</formula>
    </cfRule>
  </conditionalFormatting>
  <conditionalFormatting sqref="T38:U38 W38:X38">
    <cfRule type="cellIs" dxfId="64" priority="67" stopIfTrue="1" operator="lessThan">
      <formula>0.65</formula>
    </cfRule>
  </conditionalFormatting>
  <conditionalFormatting sqref="V38 Y38">
    <cfRule type="cellIs" dxfId="63" priority="66" stopIfTrue="1" operator="lessThan">
      <formula>0.65</formula>
    </cfRule>
  </conditionalFormatting>
  <conditionalFormatting sqref="P52">
    <cfRule type="cellIs" dxfId="62" priority="65" stopIfTrue="1" operator="lessThan">
      <formula>0.65</formula>
    </cfRule>
  </conditionalFormatting>
  <conditionalFormatting sqref="O52">
    <cfRule type="cellIs" dxfId="61" priority="64" stopIfTrue="1" operator="lessThan">
      <formula>0.65</formula>
    </cfRule>
  </conditionalFormatting>
  <conditionalFormatting sqref="N52 I52">
    <cfRule type="cellIs" dxfId="60" priority="63" stopIfTrue="1" operator="lessThan">
      <formula>0.5</formula>
    </cfRule>
  </conditionalFormatting>
  <conditionalFormatting sqref="H52">
    <cfRule type="cellIs" dxfId="59" priority="62" stopIfTrue="1" operator="lessThan">
      <formula>0.25</formula>
    </cfRule>
  </conditionalFormatting>
  <conditionalFormatting sqref="J52">
    <cfRule type="cellIs" dxfId="58" priority="61" stopIfTrue="1" operator="lessThan">
      <formula>0.85</formula>
    </cfRule>
  </conditionalFormatting>
  <conditionalFormatting sqref="K52">
    <cfRule type="cellIs" dxfId="57" priority="60" stopIfTrue="1" operator="lessThan">
      <formula>0.05</formula>
    </cfRule>
  </conditionalFormatting>
  <conditionalFormatting sqref="L52">
    <cfRule type="cellIs" dxfId="56" priority="59" stopIfTrue="1" operator="lessThan">
      <formula>0.19</formula>
    </cfRule>
  </conditionalFormatting>
  <conditionalFormatting sqref="M52">
    <cfRule type="cellIs" dxfId="55" priority="58" stopIfTrue="1" operator="lessThan">
      <formula>0.9</formula>
    </cfRule>
  </conditionalFormatting>
  <conditionalFormatting sqref="Q52:R52">
    <cfRule type="cellIs" dxfId="54" priority="57" stopIfTrue="1" operator="lessThan">
      <formula>0.65</formula>
    </cfRule>
  </conditionalFormatting>
  <conditionalFormatting sqref="G52">
    <cfRule type="cellIs" dxfId="53" priority="56" stopIfTrue="1" operator="lessThan">
      <formula>0.25</formula>
    </cfRule>
  </conditionalFormatting>
  <conditionalFormatting sqref="S52">
    <cfRule type="cellIs" dxfId="52" priority="55" stopIfTrue="1" operator="lessThan">
      <formula>0.65</formula>
    </cfRule>
  </conditionalFormatting>
  <conditionalFormatting sqref="T52:U52 W52:X52">
    <cfRule type="cellIs" dxfId="51" priority="54" stopIfTrue="1" operator="lessThan">
      <formula>0.65</formula>
    </cfRule>
  </conditionalFormatting>
  <conditionalFormatting sqref="V52 Y52">
    <cfRule type="cellIs" dxfId="50" priority="53" stopIfTrue="1" operator="lessThan">
      <formula>0.65</formula>
    </cfRule>
  </conditionalFormatting>
  <conditionalFormatting sqref="P72">
    <cfRule type="cellIs" dxfId="49" priority="52" stopIfTrue="1" operator="lessThan">
      <formula>0.65</formula>
    </cfRule>
  </conditionalFormatting>
  <conditionalFormatting sqref="O72">
    <cfRule type="cellIs" dxfId="48" priority="51" stopIfTrue="1" operator="lessThan">
      <formula>0.65</formula>
    </cfRule>
  </conditionalFormatting>
  <conditionalFormatting sqref="N72 I72">
    <cfRule type="cellIs" dxfId="47" priority="50" stopIfTrue="1" operator="lessThan">
      <formula>0.5</formula>
    </cfRule>
  </conditionalFormatting>
  <conditionalFormatting sqref="H72">
    <cfRule type="cellIs" dxfId="46" priority="49" stopIfTrue="1" operator="lessThan">
      <formula>0.25</formula>
    </cfRule>
  </conditionalFormatting>
  <conditionalFormatting sqref="J72">
    <cfRule type="cellIs" dxfId="45" priority="48" stopIfTrue="1" operator="lessThan">
      <formula>0.85</formula>
    </cfRule>
  </conditionalFormatting>
  <conditionalFormatting sqref="K72">
    <cfRule type="cellIs" dxfId="44" priority="47" stopIfTrue="1" operator="lessThan">
      <formula>0.05</formula>
    </cfRule>
  </conditionalFormatting>
  <conditionalFormatting sqref="L72">
    <cfRule type="cellIs" dxfId="43" priority="46" stopIfTrue="1" operator="lessThan">
      <formula>0.19</formula>
    </cfRule>
  </conditionalFormatting>
  <conditionalFormatting sqref="M72">
    <cfRule type="cellIs" dxfId="42" priority="45" stopIfTrue="1" operator="lessThan">
      <formula>0.9</formula>
    </cfRule>
  </conditionalFormatting>
  <conditionalFormatting sqref="Q72:R72">
    <cfRule type="cellIs" dxfId="41" priority="44" stopIfTrue="1" operator="lessThan">
      <formula>0.65</formula>
    </cfRule>
  </conditionalFormatting>
  <conditionalFormatting sqref="G72">
    <cfRule type="cellIs" dxfId="40" priority="43" stopIfTrue="1" operator="lessThan">
      <formula>0.25</formula>
    </cfRule>
  </conditionalFormatting>
  <conditionalFormatting sqref="S72">
    <cfRule type="cellIs" dxfId="39" priority="42" stopIfTrue="1" operator="lessThan">
      <formula>0.65</formula>
    </cfRule>
  </conditionalFormatting>
  <conditionalFormatting sqref="T72:U72 W72:X72">
    <cfRule type="cellIs" dxfId="38" priority="41" stopIfTrue="1" operator="lessThan">
      <formula>0.65</formula>
    </cfRule>
  </conditionalFormatting>
  <conditionalFormatting sqref="V72 Y72">
    <cfRule type="cellIs" dxfId="37" priority="40" stopIfTrue="1" operator="lessThan">
      <formula>0.65</formula>
    </cfRule>
  </conditionalFormatting>
  <conditionalFormatting sqref="P92">
    <cfRule type="cellIs" dxfId="36" priority="39" stopIfTrue="1" operator="lessThan">
      <formula>0.65</formula>
    </cfRule>
  </conditionalFormatting>
  <conditionalFormatting sqref="O92">
    <cfRule type="cellIs" dxfId="35" priority="38" stopIfTrue="1" operator="lessThan">
      <formula>0.65</formula>
    </cfRule>
  </conditionalFormatting>
  <conditionalFormatting sqref="N92 I92">
    <cfRule type="cellIs" dxfId="34" priority="37" stopIfTrue="1" operator="lessThan">
      <formula>0.5</formula>
    </cfRule>
  </conditionalFormatting>
  <conditionalFormatting sqref="H92">
    <cfRule type="cellIs" dxfId="33" priority="36" stopIfTrue="1" operator="lessThan">
      <formula>0.25</formula>
    </cfRule>
  </conditionalFormatting>
  <conditionalFormatting sqref="J92">
    <cfRule type="cellIs" dxfId="32" priority="35" stopIfTrue="1" operator="lessThan">
      <formula>0.85</formula>
    </cfRule>
  </conditionalFormatting>
  <conditionalFormatting sqref="K92">
    <cfRule type="cellIs" dxfId="31" priority="34" stopIfTrue="1" operator="lessThan">
      <formula>0.05</formula>
    </cfRule>
  </conditionalFormatting>
  <conditionalFormatting sqref="L92">
    <cfRule type="cellIs" dxfId="30" priority="33" stopIfTrue="1" operator="lessThan">
      <formula>0.19</formula>
    </cfRule>
  </conditionalFormatting>
  <conditionalFormatting sqref="M92">
    <cfRule type="cellIs" dxfId="29" priority="32" stopIfTrue="1" operator="lessThan">
      <formula>0.9</formula>
    </cfRule>
  </conditionalFormatting>
  <conditionalFormatting sqref="Q92:R92">
    <cfRule type="cellIs" dxfId="28" priority="31" stopIfTrue="1" operator="lessThan">
      <formula>0.65</formula>
    </cfRule>
  </conditionalFormatting>
  <conditionalFormatting sqref="G92">
    <cfRule type="cellIs" dxfId="27" priority="30" stopIfTrue="1" operator="lessThan">
      <formula>0.25</formula>
    </cfRule>
  </conditionalFormatting>
  <conditionalFormatting sqref="S92">
    <cfRule type="cellIs" dxfId="26" priority="29" stopIfTrue="1" operator="lessThan">
      <formula>0.65</formula>
    </cfRule>
  </conditionalFormatting>
  <conditionalFormatting sqref="T92:U92 W92:X92">
    <cfRule type="cellIs" dxfId="25" priority="28" stopIfTrue="1" operator="lessThan">
      <formula>0.65</formula>
    </cfRule>
  </conditionalFormatting>
  <conditionalFormatting sqref="V92 Y92">
    <cfRule type="cellIs" dxfId="24" priority="27" stopIfTrue="1" operator="lessThan">
      <formula>0.65</formula>
    </cfRule>
  </conditionalFormatting>
  <conditionalFormatting sqref="AE4">
    <cfRule type="cellIs" dxfId="23" priority="26" stopIfTrue="1" operator="lessThan">
      <formula>0.65</formula>
    </cfRule>
  </conditionalFormatting>
  <conditionalFormatting sqref="AE18">
    <cfRule type="cellIs" dxfId="22" priority="25" stopIfTrue="1" operator="lessThan">
      <formula>0.65</formula>
    </cfRule>
  </conditionalFormatting>
  <conditionalFormatting sqref="AF4">
    <cfRule type="cellIs" dxfId="21" priority="24" stopIfTrue="1" operator="lessThan">
      <formula>0.65</formula>
    </cfRule>
  </conditionalFormatting>
  <conditionalFormatting sqref="AF18">
    <cfRule type="cellIs" dxfId="20" priority="23" stopIfTrue="1" operator="lessThan">
      <formula>0.65</formula>
    </cfRule>
  </conditionalFormatting>
  <conditionalFormatting sqref="AE38">
    <cfRule type="cellIs" dxfId="19" priority="22" stopIfTrue="1" operator="lessThan">
      <formula>0.65</formula>
    </cfRule>
  </conditionalFormatting>
  <conditionalFormatting sqref="AF38">
    <cfRule type="cellIs" dxfId="18" priority="21" stopIfTrue="1" operator="lessThan">
      <formula>0.65</formula>
    </cfRule>
  </conditionalFormatting>
  <conditionalFormatting sqref="AE52">
    <cfRule type="cellIs" dxfId="17" priority="20" stopIfTrue="1" operator="lessThan">
      <formula>0.65</formula>
    </cfRule>
  </conditionalFormatting>
  <conditionalFormatting sqref="AF52">
    <cfRule type="cellIs" dxfId="16" priority="19" stopIfTrue="1" operator="lessThan">
      <formula>0.65</formula>
    </cfRule>
  </conditionalFormatting>
  <conditionalFormatting sqref="AE72">
    <cfRule type="cellIs" dxfId="15" priority="18" stopIfTrue="1" operator="lessThan">
      <formula>0.65</formula>
    </cfRule>
  </conditionalFormatting>
  <conditionalFormatting sqref="AF72">
    <cfRule type="cellIs" dxfId="14" priority="17" stopIfTrue="1" operator="lessThan">
      <formula>0.65</formula>
    </cfRule>
  </conditionalFormatting>
  <conditionalFormatting sqref="AE92">
    <cfRule type="cellIs" dxfId="13" priority="16" stopIfTrue="1" operator="lessThan">
      <formula>0.65</formula>
    </cfRule>
  </conditionalFormatting>
  <conditionalFormatting sqref="AF92">
    <cfRule type="cellIs" dxfId="12" priority="15" stopIfTrue="1" operator="lessThan">
      <formula>0.65</formula>
    </cfRule>
  </conditionalFormatting>
  <conditionalFormatting sqref="AG4">
    <cfRule type="cellIs" dxfId="11" priority="14" stopIfTrue="1" operator="lessThan">
      <formula>0.65</formula>
    </cfRule>
  </conditionalFormatting>
  <conditionalFormatting sqref="AH4">
    <cfRule type="cellIs" dxfId="10" priority="13" stopIfTrue="1" operator="lessThan">
      <formula>0.65</formula>
    </cfRule>
  </conditionalFormatting>
  <conditionalFormatting sqref="AI4">
    <cfRule type="cellIs" dxfId="9" priority="10" stopIfTrue="1" operator="lessThan">
      <formula>0.65</formula>
    </cfRule>
  </conditionalFormatting>
  <conditionalFormatting sqref="AJ4">
    <cfRule type="cellIs" dxfId="8" priority="9" stopIfTrue="1" operator="lessThan">
      <formula>0.65</formula>
    </cfRule>
  </conditionalFormatting>
  <conditionalFormatting sqref="AK4">
    <cfRule type="cellIs" dxfId="7" priority="8" stopIfTrue="1" operator="lessThan">
      <formula>0.65</formula>
    </cfRule>
  </conditionalFormatting>
  <conditionalFormatting sqref="AL4">
    <cfRule type="cellIs" dxfId="6" priority="7" stopIfTrue="1" operator="lessThan">
      <formula>0.65</formula>
    </cfRule>
  </conditionalFormatting>
  <conditionalFormatting sqref="AM4">
    <cfRule type="cellIs" dxfId="5" priority="6" stopIfTrue="1" operator="lessThan">
      <formula>0.65</formula>
    </cfRule>
  </conditionalFormatting>
  <conditionalFormatting sqref="AN4">
    <cfRule type="cellIs" dxfId="4" priority="5" stopIfTrue="1" operator="lessThan">
      <formula>0.65</formula>
    </cfRule>
  </conditionalFormatting>
  <conditionalFormatting sqref="AO4">
    <cfRule type="cellIs" dxfId="3" priority="4" stopIfTrue="1" operator="lessThan">
      <formula>0.65</formula>
    </cfRule>
  </conditionalFormatting>
  <conditionalFormatting sqref="AP4">
    <cfRule type="cellIs" dxfId="2" priority="3" stopIfTrue="1" operator="lessThan">
      <formula>0.65</formula>
    </cfRule>
  </conditionalFormatting>
  <conditionalFormatting sqref="AQ4">
    <cfRule type="cellIs" dxfId="1" priority="2" stopIfTrue="1" operator="lessThan">
      <formula>0.65</formula>
    </cfRule>
  </conditionalFormatting>
  <conditionalFormatting sqref="AR4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31</vt:i4>
      </vt:variant>
    </vt:vector>
  </HeadingPairs>
  <TitlesOfParts>
    <vt:vector size="31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2017-06-20T13:50:33Z</dcterms:modified>
</cp:coreProperties>
</file>